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95" yWindow="-90" windowWidth="11745" windowHeight="7695" tabRatio="687" firstSheet="6" activeTab="6"/>
  </bookViews>
  <sheets>
    <sheet name="LRA" sheetId="47" state="hidden" r:id="rId1"/>
    <sheet name="LPSAL" sheetId="48" state="hidden" r:id="rId2"/>
    <sheet name="NERACA" sheetId="46" state="hidden" r:id="rId3"/>
    <sheet name="LO" sheetId="50" state="hidden" r:id="rId4"/>
    <sheet name="LPE " sheetId="49" state="hidden" r:id="rId5"/>
    <sheet name="LAK " sheetId="51" state="hidden" r:id="rId6"/>
    <sheet name="NERACA " sheetId="52" r:id="rId7"/>
    <sheet name="PA_Teknik Analisis Data" sheetId="57" state="hidden" r:id="rId8"/>
    <sheet name="LK Sementara" sheetId="45"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#REF!</definedName>
    <definedName name="aaa">[1]AKUN!$C$8:$D$289</definedName>
    <definedName name="aaaa">[1]AKUN!$C$8:$D$289</definedName>
    <definedName name="as">#REF!</definedName>
    <definedName name="ASISTEN_BIDANG_PEMERINTAHAN">#REF!</definedName>
    <definedName name="asss">'[2]FORM X COST'!#REF!</definedName>
    <definedName name="B_A_P_P_E_D_A" localSheetId="7">[3]BAPPEDA!$J$5</definedName>
    <definedName name="B_A_P_P_E_D_A">[3]BAPPEDA!$J$5</definedName>
    <definedName name="B_A_W_A_S_D_A" localSheetId="7">[3]BAWASDA!$J$5</definedName>
    <definedName name="B_A_W_A_S_D_A">[3]BAWASDA!$J$5</definedName>
    <definedName name="BAGIAN_PEMBERDAYAAN_MASYARAKAT_DESA" localSheetId="7">[3]PMD!$J$5</definedName>
    <definedName name="BAGIAN_PEMBERDAYAAN_MASYARAKAT_DESA">[3]PMD!$J$5</definedName>
    <definedName name="bangunan">'[2]FORM X COST'!#REF!</definedName>
    <definedName name="Bangunan_2">'[4]FORM-X-1'!#REF!</definedName>
    <definedName name="Bangunan_3">'[4]FORM-X-1'!#REF!</definedName>
    <definedName name="Bangunan_4">'[4]FORM-X-1'!#REF!</definedName>
    <definedName name="bangunan_5">'[4]FORM-X-1'!#REF!</definedName>
    <definedName name="Bangunan_6">'[4]FORM-X-1'!#REF!</definedName>
    <definedName name="bangunan_7">#REF!</definedName>
    <definedName name="bangunan_7a">#REF!</definedName>
    <definedName name="bangunan_7b">#REF!</definedName>
    <definedName name="BARU">'[4]FORM-X-1'!#REF!</definedName>
    <definedName name="BCT">#REF!</definedName>
    <definedName name="BINGUNG">'[4]FORM-X-1'!#REF!</definedName>
    <definedName name="DINAS_KEHUTANAN_PERKEBUNAN" localSheetId="7">[3]EKBANG!$J$4</definedName>
    <definedName name="DINAS_KEHUTANAN_PERKEBUNAN">[3]EKBANG!$J$4</definedName>
    <definedName name="DINAS_PENDAPATAN_DAERAH" localSheetId="7">[3]PMD!$J$5</definedName>
    <definedName name="DINAS_PENDAPATAN_DAERAH">[3]PMD!$J$5</definedName>
    <definedName name="DINAS_PERINDAGKOP_NAKERTRANS" localSheetId="7">[3]KESBANG!$J$5</definedName>
    <definedName name="DINAS_PERINDAGKOP_NAKERTRANS">[3]KESBANG!$J$5</definedName>
    <definedName name="DINAS_PERTAMBANGAN_DAN_LINGKUNGAN_HIDUP" localSheetId="7">[3]CAPIL!$J$5</definedName>
    <definedName name="DINAS_PERTAMBANGAN_DAN_LINGKUNGAN_HIDUP">[3]CAPIL!$J$5</definedName>
    <definedName name="DINAS_PU_DAN_PERHUBUNGAN" localSheetId="7">[3]TAPEM!$J$5</definedName>
    <definedName name="DINAS_PU_DAN_PERHUBUNGAN">[3]TAPEM!$J$5</definedName>
    <definedName name="DPRD_KOLAKA_UTARA" localSheetId="7">#REF!</definedName>
    <definedName name="DPRD_KOLAKA_UTARA">#REF!</definedName>
    <definedName name="Excel_BuiltIn_Print_Area_1" localSheetId="7">#REF!</definedName>
    <definedName name="Excel_BuiltIn_Print_Area_1">#REF!</definedName>
    <definedName name="Excel_BuiltIn_Print_Area_10" localSheetId="7">#REF!</definedName>
    <definedName name="Excel_BuiltIn_Print_Area_10">#REF!</definedName>
    <definedName name="Excel_BuiltIn_Print_Area_11" localSheetId="7">'[5]Bant _ Tdk Trsangka'!#REF!</definedName>
    <definedName name="Excel_BuiltIn_Print_Area_11">'[5]Bant _ Tdk Trsangka'!#REF!</definedName>
    <definedName name="Excel_BuiltIn_Print_Area_12" localSheetId="7">[5]Pembiayaan!#REF!</definedName>
    <definedName name="Excel_BuiltIn_Print_Area_12">[5]Pembiayaan!#REF!</definedName>
    <definedName name="Excel_BuiltIn_Print_Area_6" localSheetId="7">'[5]Rekap Belanja'!#REF!</definedName>
    <definedName name="Excel_BuiltIn_Print_Area_6">'[5]Rekap Belanja'!#REF!</definedName>
    <definedName name="Excel_BuiltIn_Print_Titles_1" localSheetId="7">#REF!</definedName>
    <definedName name="Excel_BuiltIn_Print_Titles_1">#REF!</definedName>
    <definedName name="Excel_BuiltIn_Print_Titles_10" localSheetId="7">#REF!</definedName>
    <definedName name="Excel_BuiltIn_Print_Titles_10">#REF!</definedName>
    <definedName name="fdfd">'[4]FORM-X-1'!#REF!</definedName>
    <definedName name="FORM_NONPERUMAHAN">#REF!</definedName>
    <definedName name="FORM_PERUMAHAN">#REF!</definedName>
    <definedName name="Is">[6]Rekening!$A$1:$B$39</definedName>
    <definedName name="KECAMATAN_KODEOHA" localSheetId="7">#REF!</definedName>
    <definedName name="KECAMATAN_KODEOHA">#REF!</definedName>
    <definedName name="KECAMATAN_PAKUE" localSheetId="7">[7]PERTANIAN!#REF!</definedName>
    <definedName name="KECAMATAN_PAKUE">[7]PERTANIAN!#REF!</definedName>
    <definedName name="korek">'[4]FORM-X-1'!#REF!</definedName>
    <definedName name="kune">#REF!</definedName>
    <definedName name="nama">[1]AKUN!#REF!</definedName>
    <definedName name="namaakun">[1]AKUN!$C$8:$D$289</definedName>
    <definedName name="namaakuna">[1]AKUN!$C$8:$D$289</definedName>
    <definedName name="namagroup">[1]AKUN!#REF!</definedName>
    <definedName name="nogroup">[1]AKUN!#REF!</definedName>
    <definedName name="nomor">[1]AKUN!$C$8:$C$289</definedName>
    <definedName name="Pos_Jaga">'[4]FORM-X-1'!#REF!</definedName>
    <definedName name="_xlnm.Print_Area" localSheetId="5">'LAK '!$A$1:$D$132</definedName>
    <definedName name="_xlnm.Print_Area" localSheetId="3">LO!$A$1:$D$101</definedName>
    <definedName name="_xlnm.Print_Area" localSheetId="4">'LPE '!$A$1:$D$39</definedName>
    <definedName name="_xlnm.Print_Area" localSheetId="1">LPSAL!$A$1:$D$38</definedName>
    <definedName name="_xlnm.Print_Area" localSheetId="0">LRA!$A$1:$F$133</definedName>
    <definedName name="_xlnm.Print_Area" localSheetId="2">NERACA!$A$1:$D$102</definedName>
    <definedName name="_xlnm.Print_Area" localSheetId="6">'NERACA '!$A$1:$E$102</definedName>
    <definedName name="_xlnm.Print_Area" localSheetId="7">'PA_Teknik Analisis Data'!$A$1:$C$420</definedName>
    <definedName name="_xlnm.Print_Titles" localSheetId="5">'LAK '!$16:$18</definedName>
    <definedName name="_xlnm.Print_Titles" localSheetId="3">LO!$21:$23</definedName>
    <definedName name="_xlnm.Print_Titles" localSheetId="4">'LPE '!$21:$23</definedName>
    <definedName name="_xlnm.Print_Titles" localSheetId="1">LPSAL!$18:$20</definedName>
    <definedName name="_xlnm.Print_Titles" localSheetId="0">LRA!$15:$15</definedName>
    <definedName name="_xlnm.Print_Titles" localSheetId="2">NERACA!$17:$19</definedName>
    <definedName name="_xlnm.Print_Titles" localSheetId="6">'NERACA '!$15:$17</definedName>
    <definedName name="_xlnm.Print_Titles" localSheetId="7">'PA_Teknik Analisis Data'!$9:$9</definedName>
    <definedName name="rasio">[1]AKUN!#REF!</definedName>
    <definedName name="Rekening">[8]Rekening!$A$1:$B$39</definedName>
    <definedName name="Resume_NP">#REF!</definedName>
    <definedName name="Rsm_PERUMAHAN">#REF!</definedName>
    <definedName name="SEKRETARIAT_DPRD" localSheetId="7">#REF!</definedName>
    <definedName name="SEKRETARIAT_DPRD">#REF!</definedName>
    <definedName name="SRI">[1]AKUN!#REF!</definedName>
    <definedName name="SS">#REF!</definedName>
    <definedName name="sssss" localSheetId="7">[9]DIKBUDPAR!$J$5</definedName>
    <definedName name="sssss">[9]DIKBUDPAR!$J$5</definedName>
    <definedName name="Tanah">#REF!</definedName>
    <definedName name="Tanah_">#REF!</definedName>
    <definedName name="tedd">#REF!</definedName>
    <definedName name="WWWWWW">#REF!</definedName>
    <definedName name="XXXX">#REF!</definedName>
    <definedName name="YA">[1]AKUN!#REF!</definedName>
  </definedNames>
  <calcPr calcId="124519"/>
</workbook>
</file>

<file path=xl/calcChain.xml><?xml version="1.0" encoding="utf-8"?>
<calcChain xmlns="http://schemas.openxmlformats.org/spreadsheetml/2006/main">
  <c r="A68" i="52"/>
  <c r="A69" s="1"/>
  <c r="A70" s="1"/>
  <c r="A71" s="1"/>
  <c r="A72" s="1"/>
  <c r="A73" s="1"/>
  <c r="A74" s="1"/>
  <c r="A75" s="1"/>
  <c r="A76" s="1"/>
  <c r="A77" s="1"/>
  <c r="A78" s="1"/>
  <c r="A79" s="1"/>
  <c r="A80" s="1"/>
  <c r="A81" s="1"/>
  <c r="A82" s="1"/>
  <c r="A83" s="1"/>
  <c r="A84" s="1"/>
  <c r="A85" s="1"/>
  <c r="A86" s="1"/>
  <c r="A87" s="1"/>
  <c r="A88" s="1"/>
  <c r="A89" s="1"/>
  <c r="A90" s="1"/>
  <c r="E65"/>
  <c r="E68" s="1"/>
  <c r="E43"/>
  <c r="D419" i="57" l="1"/>
  <c r="D407"/>
  <c r="D405"/>
  <c r="E405" s="1"/>
  <c r="C400" l="1"/>
  <c r="C419" l="1"/>
  <c r="C210"/>
  <c r="C189"/>
  <c r="C390"/>
  <c r="C382"/>
  <c r="C374"/>
  <c r="C363"/>
  <c r="C313"/>
  <c r="C308"/>
  <c r="C307"/>
  <c r="C306"/>
  <c r="C284"/>
  <c r="C283"/>
  <c r="C282"/>
  <c r="C274"/>
  <c r="C256"/>
  <c r="C238"/>
  <c r="C225"/>
  <c r="C180"/>
  <c r="C163"/>
  <c r="C126"/>
  <c r="C99"/>
  <c r="C98"/>
  <c r="C97"/>
  <c r="C95"/>
  <c r="C96"/>
  <c r="C70"/>
  <c r="C69"/>
  <c r="C53"/>
  <c r="C408"/>
  <c r="C389"/>
  <c r="C262"/>
  <c r="C261"/>
  <c r="C168"/>
  <c r="C171" s="1"/>
  <c r="C112"/>
  <c r="C88"/>
  <c r="C87"/>
  <c r="C86"/>
  <c r="C326"/>
  <c r="E85" i="52"/>
  <c r="C179" i="57" s="1"/>
  <c r="E78" i="52"/>
  <c r="E60"/>
  <c r="E57"/>
  <c r="E46"/>
  <c r="E41"/>
  <c r="C373" i="57"/>
  <c r="C362"/>
  <c r="C154"/>
  <c r="D116" i="51"/>
  <c r="C116"/>
  <c r="C121" s="1"/>
  <c r="D114"/>
  <c r="E111"/>
  <c r="C105"/>
  <c r="D103"/>
  <c r="D105" s="1"/>
  <c r="D100"/>
  <c r="C100"/>
  <c r="D91"/>
  <c r="C90"/>
  <c r="C89"/>
  <c r="D84"/>
  <c r="C84"/>
  <c r="D82"/>
  <c r="D81"/>
  <c r="C81"/>
  <c r="C85" s="1"/>
  <c r="J74"/>
  <c r="I74"/>
  <c r="G74"/>
  <c r="D70"/>
  <c r="C70"/>
  <c r="H69"/>
  <c r="H74" s="1"/>
  <c r="D69"/>
  <c r="C69"/>
  <c r="D68"/>
  <c r="C68"/>
  <c r="D65"/>
  <c r="C64"/>
  <c r="C65" s="1"/>
  <c r="D49"/>
  <c r="H44"/>
  <c r="G44"/>
  <c r="C43"/>
  <c r="D42"/>
  <c r="C42"/>
  <c r="D41"/>
  <c r="D52" s="1"/>
  <c r="C41"/>
  <c r="F31"/>
  <c r="D28"/>
  <c r="H27"/>
  <c r="D27"/>
  <c r="C26"/>
  <c r="C39" s="1"/>
  <c r="D24"/>
  <c r="D23"/>
  <c r="D89" i="50"/>
  <c r="C89"/>
  <c r="D84"/>
  <c r="C84"/>
  <c r="D77"/>
  <c r="C77"/>
  <c r="D54"/>
  <c r="C54"/>
  <c r="D48"/>
  <c r="C48"/>
  <c r="D44"/>
  <c r="C44"/>
  <c r="D38"/>
  <c r="C38"/>
  <c r="D31"/>
  <c r="C31"/>
  <c r="D27" i="49"/>
  <c r="C26"/>
  <c r="C24" i="48"/>
  <c r="D23"/>
  <c r="D25" s="1"/>
  <c r="D27" s="1"/>
  <c r="C23"/>
  <c r="F115" i="47"/>
  <c r="D115"/>
  <c r="C115"/>
  <c r="F114"/>
  <c r="D114"/>
  <c r="C114"/>
  <c r="F113"/>
  <c r="D113"/>
  <c r="E113" s="1"/>
  <c r="F112"/>
  <c r="D112"/>
  <c r="F111"/>
  <c r="D111"/>
  <c r="E111" s="1"/>
  <c r="F110"/>
  <c r="D110"/>
  <c r="F109"/>
  <c r="D109"/>
  <c r="E109" s="1"/>
  <c r="F108"/>
  <c r="D108"/>
  <c r="E108" s="1"/>
  <c r="F107"/>
  <c r="D107"/>
  <c r="E107" s="1"/>
  <c r="C106"/>
  <c r="F105"/>
  <c r="D105"/>
  <c r="C105"/>
  <c r="F100"/>
  <c r="D100"/>
  <c r="C100"/>
  <c r="F99"/>
  <c r="D99"/>
  <c r="C99"/>
  <c r="F98"/>
  <c r="D98"/>
  <c r="C98"/>
  <c r="F97"/>
  <c r="D97"/>
  <c r="C97"/>
  <c r="F87"/>
  <c r="D87"/>
  <c r="C87"/>
  <c r="F86"/>
  <c r="D86"/>
  <c r="C86"/>
  <c r="F83"/>
  <c r="D83"/>
  <c r="C83"/>
  <c r="F82"/>
  <c r="D82"/>
  <c r="C82"/>
  <c r="F75"/>
  <c r="F76" s="1"/>
  <c r="D75"/>
  <c r="C75"/>
  <c r="C76" s="1"/>
  <c r="F71"/>
  <c r="D71"/>
  <c r="C71"/>
  <c r="F70"/>
  <c r="D70"/>
  <c r="C70"/>
  <c r="F69"/>
  <c r="D69"/>
  <c r="C69"/>
  <c r="F68"/>
  <c r="D68"/>
  <c r="C68"/>
  <c r="F67"/>
  <c r="D67"/>
  <c r="C67"/>
  <c r="F62"/>
  <c r="D62"/>
  <c r="C62"/>
  <c r="F61"/>
  <c r="D61"/>
  <c r="C61"/>
  <c r="F60"/>
  <c r="D60"/>
  <c r="C60"/>
  <c r="F59"/>
  <c r="D59"/>
  <c r="C59"/>
  <c r="F58"/>
  <c r="D58"/>
  <c r="C58"/>
  <c r="F51"/>
  <c r="F50" s="1"/>
  <c r="F52" s="1"/>
  <c r="D51"/>
  <c r="C51"/>
  <c r="F44"/>
  <c r="D44"/>
  <c r="C44"/>
  <c r="F43"/>
  <c r="D43"/>
  <c r="C43"/>
  <c r="F38"/>
  <c r="D38"/>
  <c r="C38"/>
  <c r="F37"/>
  <c r="D37"/>
  <c r="C37"/>
  <c r="F32"/>
  <c r="D32"/>
  <c r="C32"/>
  <c r="F31"/>
  <c r="D31"/>
  <c r="C31"/>
  <c r="F30"/>
  <c r="D30"/>
  <c r="C30"/>
  <c r="F29"/>
  <c r="D29"/>
  <c r="C29"/>
  <c r="F23"/>
  <c r="D23"/>
  <c r="H23" s="1"/>
  <c r="H26" s="1"/>
  <c r="C23"/>
  <c r="F21"/>
  <c r="D21"/>
  <c r="C21"/>
  <c r="F20"/>
  <c r="D20"/>
  <c r="C20"/>
  <c r="F19"/>
  <c r="D19"/>
  <c r="C19"/>
  <c r="D85" i="46"/>
  <c r="C85"/>
  <c r="D78"/>
  <c r="C78"/>
  <c r="D65"/>
  <c r="C65"/>
  <c r="D59"/>
  <c r="C59"/>
  <c r="D56"/>
  <c r="C56"/>
  <c r="E55"/>
  <c r="D45"/>
  <c r="C45"/>
  <c r="D42"/>
  <c r="C42"/>
  <c r="D40"/>
  <c r="C40"/>
  <c r="G212" i="45"/>
  <c r="G214"/>
  <c r="G215"/>
  <c r="G216"/>
  <c r="F110"/>
  <c r="D111"/>
  <c r="D110"/>
  <c r="F200"/>
  <c r="D200"/>
  <c r="C200"/>
  <c r="F191"/>
  <c r="G201"/>
  <c r="G202"/>
  <c r="G203"/>
  <c r="G204"/>
  <c r="G205"/>
  <c r="G206"/>
  <c r="G207"/>
  <c r="G208"/>
  <c r="F144"/>
  <c r="G143" s="1"/>
  <c r="D144"/>
  <c r="F140"/>
  <c r="F130"/>
  <c r="F77"/>
  <c r="F78" s="1"/>
  <c r="F79" s="1"/>
  <c r="D77"/>
  <c r="D72"/>
  <c r="G72" s="1"/>
  <c r="F55"/>
  <c r="D55"/>
  <c r="F23"/>
  <c r="F34"/>
  <c r="D34"/>
  <c r="F29"/>
  <c r="D29"/>
  <c r="F26"/>
  <c r="D26"/>
  <c r="D23"/>
  <c r="D20"/>
  <c r="F20"/>
  <c r="D13"/>
  <c r="D123"/>
  <c r="F123"/>
  <c r="F120"/>
  <c r="D120"/>
  <c r="C191"/>
  <c r="G156"/>
  <c r="F158"/>
  <c r="F179"/>
  <c r="G178"/>
  <c r="G176"/>
  <c r="G136"/>
  <c r="G137"/>
  <c r="G139"/>
  <c r="G134"/>
  <c r="G159"/>
  <c r="G160"/>
  <c r="G165"/>
  <c r="G166"/>
  <c r="G168"/>
  <c r="G169"/>
  <c r="G171"/>
  <c r="G172"/>
  <c r="G174"/>
  <c r="G175"/>
  <c r="G154"/>
  <c r="G128"/>
  <c r="G127"/>
  <c r="G126"/>
  <c r="G125"/>
  <c r="G122"/>
  <c r="G109"/>
  <c r="G107"/>
  <c r="G85"/>
  <c r="G83"/>
  <c r="G82"/>
  <c r="G76"/>
  <c r="G75"/>
  <c r="G74"/>
  <c r="G71"/>
  <c r="G70"/>
  <c r="G69"/>
  <c r="G66"/>
  <c r="G63"/>
  <c r="G59"/>
  <c r="G58"/>
  <c r="G51"/>
  <c r="G50"/>
  <c r="G49"/>
  <c r="G48"/>
  <c r="G47"/>
  <c r="G46"/>
  <c r="G44"/>
  <c r="G41"/>
  <c r="G40"/>
  <c r="G10"/>
  <c r="G11"/>
  <c r="G14"/>
  <c r="G15"/>
  <c r="G16"/>
  <c r="G17"/>
  <c r="G18"/>
  <c r="G19"/>
  <c r="G21"/>
  <c r="G22"/>
  <c r="G24"/>
  <c r="G25"/>
  <c r="G27"/>
  <c r="G28"/>
  <c r="G31"/>
  <c r="G32"/>
  <c r="G33"/>
  <c r="G9"/>
  <c r="F218"/>
  <c r="F147" s="1"/>
  <c r="F148" s="1"/>
  <c r="G195"/>
  <c r="G198"/>
  <c r="G199"/>
  <c r="G194"/>
  <c r="G185"/>
  <c r="G186"/>
  <c r="G189"/>
  <c r="F105"/>
  <c r="F89"/>
  <c r="G89" s="1"/>
  <c r="F86"/>
  <c r="G86" s="1"/>
  <c r="F62"/>
  <c r="F64" s="1"/>
  <c r="F43"/>
  <c r="G43" s="1"/>
  <c r="F42"/>
  <c r="G42" s="1"/>
  <c r="F39"/>
  <c r="G39" s="1"/>
  <c r="F38"/>
  <c r="G38" s="1"/>
  <c r="F12"/>
  <c r="G12" s="1"/>
  <c r="G114"/>
  <c r="G115"/>
  <c r="G116"/>
  <c r="G117"/>
  <c r="G118"/>
  <c r="G119"/>
  <c r="G113"/>
  <c r="G100"/>
  <c r="G101"/>
  <c r="G103"/>
  <c r="G106"/>
  <c r="G95"/>
  <c r="G96"/>
  <c r="G97"/>
  <c r="G98"/>
  <c r="G94"/>
  <c r="C329" i="57"/>
  <c r="D217" i="45"/>
  <c r="G217" s="1"/>
  <c r="D129"/>
  <c r="G129" s="1"/>
  <c r="C123" i="57" l="1"/>
  <c r="C81" i="47"/>
  <c r="F25"/>
  <c r="E59"/>
  <c r="E29"/>
  <c r="H45" i="51"/>
  <c r="J75"/>
  <c r="H76" s="1"/>
  <c r="C263" i="57"/>
  <c r="D130" i="45"/>
  <c r="G130" s="1"/>
  <c r="F13"/>
  <c r="C102" i="47"/>
  <c r="E115"/>
  <c r="D406" i="57"/>
  <c r="D408" s="1"/>
  <c r="E419" s="1"/>
  <c r="F81" i="47"/>
  <c r="C85"/>
  <c r="C89" s="1"/>
  <c r="D86" i="46"/>
  <c r="F72" i="47"/>
  <c r="D76"/>
  <c r="C49" i="50"/>
  <c r="C55" s="1"/>
  <c r="C78" s="1"/>
  <c r="C85" s="1"/>
  <c r="C90" s="1"/>
  <c r="C73" i="51"/>
  <c r="C75" s="1"/>
  <c r="C209" i="45"/>
  <c r="G123"/>
  <c r="G110"/>
  <c r="C86" i="46"/>
  <c r="E70" i="47"/>
  <c r="D49" i="50"/>
  <c r="D55" s="1"/>
  <c r="D78" s="1"/>
  <c r="D85" s="1"/>
  <c r="D90" s="1"/>
  <c r="C52" i="51"/>
  <c r="E86" i="52"/>
  <c r="D188" i="45"/>
  <c r="G188" s="1"/>
  <c r="D102"/>
  <c r="G102" s="1"/>
  <c r="E38" i="47"/>
  <c r="C64"/>
  <c r="E82"/>
  <c r="E23"/>
  <c r="F106"/>
  <c r="F117" s="1"/>
  <c r="F64"/>
  <c r="F78" s="1"/>
  <c r="E31"/>
  <c r="F40"/>
  <c r="E69"/>
  <c r="C124" i="57"/>
  <c r="C327"/>
  <c r="D62" i="45"/>
  <c r="D64" s="1"/>
  <c r="G64" s="1"/>
  <c r="C371" i="57"/>
  <c r="F30" i="45"/>
  <c r="F35" s="1"/>
  <c r="C47" i="46"/>
  <c r="E75" i="47"/>
  <c r="E19"/>
  <c r="D40"/>
  <c r="D50"/>
  <c r="E60"/>
  <c r="E87"/>
  <c r="D106"/>
  <c r="C91" i="51"/>
  <c r="D107"/>
  <c r="C25" i="48"/>
  <c r="C27" s="1"/>
  <c r="D39" i="51"/>
  <c r="D54" s="1"/>
  <c r="F65" i="45"/>
  <c r="F145"/>
  <c r="F149" s="1"/>
  <c r="C40" i="47"/>
  <c r="F46"/>
  <c r="D81"/>
  <c r="F85"/>
  <c r="C93" i="51"/>
  <c r="E48" i="52"/>
  <c r="E69" s="1"/>
  <c r="C89" i="57"/>
  <c r="D43" i="52"/>
  <c r="E106" i="47"/>
  <c r="C305" i="57"/>
  <c r="C309" s="1"/>
  <c r="C314" s="1"/>
  <c r="C35"/>
  <c r="C297"/>
  <c r="C176"/>
  <c r="D135" i="45"/>
  <c r="G135" s="1"/>
  <c r="G13"/>
  <c r="G26"/>
  <c r="G34"/>
  <c r="G200"/>
  <c r="F111"/>
  <c r="F131" s="1"/>
  <c r="F34" i="47"/>
  <c r="E32"/>
  <c r="E97"/>
  <c r="E98"/>
  <c r="E100"/>
  <c r="D85" i="51"/>
  <c r="D93" s="1"/>
  <c r="D47" i="46"/>
  <c r="D66" s="1"/>
  <c r="D88" s="1"/>
  <c r="D89" s="1"/>
  <c r="D90" s="1"/>
  <c r="E58" i="47"/>
  <c r="E43"/>
  <c r="E61"/>
  <c r="E62"/>
  <c r="E67"/>
  <c r="E76"/>
  <c r="F102"/>
  <c r="E39" i="51"/>
  <c r="F40" s="1"/>
  <c r="F44" s="1"/>
  <c r="C360" i="57"/>
  <c r="G29" i="45"/>
  <c r="F180"/>
  <c r="F209" s="1"/>
  <c r="G20"/>
  <c r="E37" i="47"/>
  <c r="D46"/>
  <c r="E21"/>
  <c r="C46"/>
  <c r="E71"/>
  <c r="C107" i="51"/>
  <c r="C61" i="57"/>
  <c r="D95"/>
  <c r="D67" i="52"/>
  <c r="D184" i="45"/>
  <c r="G184" s="1"/>
  <c r="C153" i="57"/>
  <c r="D138" i="45"/>
  <c r="D157"/>
  <c r="G157" s="1"/>
  <c r="D85" i="52"/>
  <c r="C177" i="57" s="1"/>
  <c r="D66" i="52"/>
  <c r="C45" i="57"/>
  <c r="C218"/>
  <c r="C243"/>
  <c r="C245" s="1"/>
  <c r="C62"/>
  <c r="C230"/>
  <c r="C94"/>
  <c r="C100" s="1"/>
  <c r="E44" i="47"/>
  <c r="D190" i="45"/>
  <c r="G190" s="1"/>
  <c r="E68" i="47"/>
  <c r="C72"/>
  <c r="C125" i="57"/>
  <c r="C156"/>
  <c r="D99" i="45"/>
  <c r="C328" i="57"/>
  <c r="D78" i="45"/>
  <c r="G77"/>
  <c r="C50" i="47"/>
  <c r="C52" s="1"/>
  <c r="E51"/>
  <c r="E114"/>
  <c r="C117"/>
  <c r="C119" s="1"/>
  <c r="E73" i="51"/>
  <c r="C54"/>
  <c r="H52"/>
  <c r="J77"/>
  <c r="C138" i="57"/>
  <c r="C337"/>
  <c r="D30" i="45"/>
  <c r="G23"/>
  <c r="G55"/>
  <c r="E105" i="47"/>
  <c r="C27" i="49"/>
  <c r="G46" i="51"/>
  <c r="G52" s="1"/>
  <c r="D25" i="47"/>
  <c r="E20"/>
  <c r="C34"/>
  <c r="E30"/>
  <c r="D85"/>
  <c r="E86"/>
  <c r="C66" i="46"/>
  <c r="D72" i="47"/>
  <c r="C25"/>
  <c r="D34"/>
  <c r="D64"/>
  <c r="D102"/>
  <c r="D73" i="51"/>
  <c r="D75" s="1"/>
  <c r="C157" i="57"/>
  <c r="C299"/>
  <c r="D121" i="51"/>
  <c r="E83" i="47"/>
  <c r="E85" l="1"/>
  <c r="E81"/>
  <c r="D68" i="52"/>
  <c r="E50" i="47"/>
  <c r="C88" i="46"/>
  <c r="D117" i="47"/>
  <c r="D119" s="1"/>
  <c r="E119" s="1"/>
  <c r="F89"/>
  <c r="F91" s="1"/>
  <c r="G30" i="45"/>
  <c r="F47" i="47"/>
  <c r="F54" s="1"/>
  <c r="C78"/>
  <c r="C91" s="1"/>
  <c r="H91" s="1"/>
  <c r="F119"/>
  <c r="D104" i="45"/>
  <c r="G104" s="1"/>
  <c r="C300" i="57"/>
  <c r="E72" i="47"/>
  <c r="I52" i="51"/>
  <c r="C109"/>
  <c r="C111" s="1"/>
  <c r="F111" s="1"/>
  <c r="E88" i="52"/>
  <c r="D155" i="45"/>
  <c r="G155" s="1"/>
  <c r="C47" i="47"/>
  <c r="C54" s="1"/>
  <c r="E46"/>
  <c r="D109" i="51"/>
  <c r="D111" s="1"/>
  <c r="C46" i="57"/>
  <c r="G62" i="45"/>
  <c r="C320" i="57"/>
  <c r="D52" i="47"/>
  <c r="E52" s="1"/>
  <c r="C281" i="57"/>
  <c r="C285" s="1"/>
  <c r="E40" i="47"/>
  <c r="C60" i="57"/>
  <c r="C63" s="1"/>
  <c r="D187" i="45"/>
  <c r="G187" s="1"/>
  <c r="D65"/>
  <c r="C268" i="57"/>
  <c r="D35" i="45"/>
  <c r="G35" s="1"/>
  <c r="D89" i="47"/>
  <c r="E89" s="1"/>
  <c r="C33" i="57"/>
  <c r="C36" s="1"/>
  <c r="D46" i="52"/>
  <c r="D48" s="1"/>
  <c r="D57"/>
  <c r="C188" i="57"/>
  <c r="C187" s="1"/>
  <c r="D183" i="45"/>
  <c r="G183" s="1"/>
  <c r="D177"/>
  <c r="G138"/>
  <c r="D140"/>
  <c r="D145" s="1"/>
  <c r="C291" i="57"/>
  <c r="C68"/>
  <c r="C71" s="1"/>
  <c r="C80"/>
  <c r="D79" i="45"/>
  <c r="G79" s="1"/>
  <c r="G78"/>
  <c r="C388" i="57"/>
  <c r="E64" i="47"/>
  <c r="D78"/>
  <c r="D60" i="52"/>
  <c r="C111" i="57"/>
  <c r="E102" i="47"/>
  <c r="C232" i="57"/>
  <c r="C250"/>
  <c r="C54"/>
  <c r="C372"/>
  <c r="C375" s="1"/>
  <c r="C383" s="1"/>
  <c r="E25" i="47"/>
  <c r="C269" i="57"/>
  <c r="C16"/>
  <c r="C387"/>
  <c r="E34" i="47"/>
  <c r="D47"/>
  <c r="C89" i="46"/>
  <c r="C90" s="1"/>
  <c r="C140" i="57"/>
  <c r="G99" i="45"/>
  <c r="C93" i="47" l="1"/>
  <c r="C121" s="1"/>
  <c r="E117"/>
  <c r="F93"/>
  <c r="F121" s="1"/>
  <c r="C122" i="57"/>
  <c r="C127" s="1"/>
  <c r="D105" i="45"/>
  <c r="D131" s="1"/>
  <c r="G131" s="1"/>
  <c r="C79" i="57"/>
  <c r="C338"/>
  <c r="C339" s="1"/>
  <c r="E89" i="52"/>
  <c r="E90" s="1"/>
  <c r="C270" i="57"/>
  <c r="C275" s="1"/>
  <c r="C391"/>
  <c r="D158" i="45"/>
  <c r="G158" s="1"/>
  <c r="C110" i="57"/>
  <c r="D191" i="45"/>
  <c r="D179"/>
  <c r="G177"/>
  <c r="C77" i="57"/>
  <c r="C44"/>
  <c r="C47" s="1"/>
  <c r="C361"/>
  <c r="C364" s="1"/>
  <c r="C367" s="1"/>
  <c r="C52"/>
  <c r="C55" s="1"/>
  <c r="C78"/>
  <c r="C152"/>
  <c r="C290"/>
  <c r="C292" s="1"/>
  <c r="D41" i="52"/>
  <c r="D69" s="1"/>
  <c r="C25" i="57" s="1"/>
  <c r="D61" i="45"/>
  <c r="G61" s="1"/>
  <c r="C15" i="57"/>
  <c r="C178"/>
  <c r="C181" s="1"/>
  <c r="D78" i="52"/>
  <c r="D86" s="1"/>
  <c r="E47" i="47"/>
  <c r="D54"/>
  <c r="D91"/>
  <c r="E91" s="1"/>
  <c r="E78"/>
  <c r="G105" i="45" l="1"/>
  <c r="C231" i="57"/>
  <c r="C344"/>
  <c r="C109"/>
  <c r="G179" i="45"/>
  <c r="D180"/>
  <c r="C26" i="57"/>
  <c r="E54" i="47"/>
  <c r="D93"/>
  <c r="C76" i="57"/>
  <c r="C81" s="1"/>
  <c r="C186"/>
  <c r="C190" s="1"/>
  <c r="C211" s="1"/>
  <c r="C251"/>
  <c r="C252" s="1"/>
  <c r="C257" s="1"/>
  <c r="D213" i="45"/>
  <c r="C108" i="57" l="1"/>
  <c r="C113" s="1"/>
  <c r="G180" i="45"/>
  <c r="D209"/>
  <c r="G209" s="1"/>
  <c r="G213"/>
  <c r="D218"/>
  <c r="C219" i="57"/>
  <c r="C221" s="1"/>
  <c r="C226" s="1"/>
  <c r="C13"/>
  <c r="D121" i="47"/>
  <c r="E93"/>
  <c r="C14" i="57" l="1"/>
  <c r="G218" i="45"/>
  <c r="D147"/>
  <c r="D148" s="1"/>
  <c r="D149" s="1"/>
  <c r="C233" i="57"/>
  <c r="C234" s="1"/>
  <c r="C239" s="1"/>
  <c r="C139"/>
  <c r="C345"/>
  <c r="C346" s="1"/>
  <c r="D89" i="52" l="1"/>
  <c r="C351" i="57"/>
  <c r="C137"/>
  <c r="C141" s="1"/>
  <c r="C319" l="1"/>
  <c r="C321" s="1"/>
  <c r="C12"/>
  <c r="C17" s="1"/>
  <c r="C151"/>
  <c r="C158" s="1"/>
  <c r="C164" s="1"/>
  <c r="C27"/>
  <c r="C28" s="1"/>
  <c r="C352"/>
  <c r="C353" s="1"/>
  <c r="D90" i="52"/>
</calcChain>
</file>

<file path=xl/sharedStrings.xml><?xml version="1.0" encoding="utf-8"?>
<sst xmlns="http://schemas.openxmlformats.org/spreadsheetml/2006/main" count="1481" uniqueCount="828">
  <si>
    <t>2.</t>
  </si>
  <si>
    <t>3.</t>
  </si>
  <si>
    <t>Tanah</t>
  </si>
  <si>
    <t>1.</t>
  </si>
  <si>
    <t>Pendapatan Bagi Hasil Pajak</t>
  </si>
  <si>
    <t>Piutang Pajak</t>
  </si>
  <si>
    <t>INVESTASI JANGKA PANJANG</t>
  </si>
  <si>
    <t>Uraian</t>
  </si>
  <si>
    <t>PENDAPATAN ASLI DAERAH</t>
  </si>
  <si>
    <t>Dana Alokasi Umum</t>
  </si>
  <si>
    <t>Dana Alokasi Khusus</t>
  </si>
  <si>
    <t>Belanja Pegawai</t>
  </si>
  <si>
    <t>PEMBIAYAAN</t>
  </si>
  <si>
    <t>ASET</t>
  </si>
  <si>
    <t>ASET LANCAR</t>
  </si>
  <si>
    <t>Kas di Kas Daerah</t>
  </si>
  <si>
    <t>Kas di Bendahara Penerimaan</t>
  </si>
  <si>
    <t>Persediaan</t>
  </si>
  <si>
    <t>Penyertaan Modal Pemerintah Daerah</t>
  </si>
  <si>
    <t>ASET TETAP</t>
  </si>
  <si>
    <t>Peralatan dan Mesin</t>
  </si>
  <si>
    <t>Gedung dan Bangunan</t>
  </si>
  <si>
    <t>Aset Tetap Lainnya</t>
  </si>
  <si>
    <t>ASET LAINNYA</t>
  </si>
  <si>
    <t>Kemitraan dengan Pihak Ketiga</t>
  </si>
  <si>
    <t>Aset Tak Berwujud</t>
  </si>
  <si>
    <t>KEWAJIBAN</t>
  </si>
  <si>
    <t>KEWAJIBAN JANGKA PENDEK</t>
  </si>
  <si>
    <t>Utang Jangka Pendek Lainnya</t>
  </si>
  <si>
    <t>KEWAJIBAN JANGKA PANJANG</t>
  </si>
  <si>
    <t>Pendapatan Pajak Daerah</t>
  </si>
  <si>
    <t>PENDAPATAN TRANSFER</t>
  </si>
  <si>
    <t>BELANJA OPERASI</t>
  </si>
  <si>
    <t>BELANJA MODAL</t>
  </si>
  <si>
    <t>Belanja Tanah</t>
  </si>
  <si>
    <t>Belanja Peralatan dan Mesin</t>
  </si>
  <si>
    <t>Belanja Gedung dan Bangunan</t>
  </si>
  <si>
    <t>Belanja Jalan, Irigasi dan Jaringan</t>
  </si>
  <si>
    <t>Belanja Aset Tetap Lainnya</t>
  </si>
  <si>
    <t>Belanja Hibah</t>
  </si>
  <si>
    <t>Dana Penyesuaian</t>
  </si>
  <si>
    <t>PENDAPATAN</t>
  </si>
  <si>
    <t>Pendapatan Hasil Pengelolaan Kekayaan Daerah yang Dipisahkan</t>
  </si>
  <si>
    <t>Dana Bagi Hasil Pajak</t>
  </si>
  <si>
    <t>LAIN-LAIN PENDAPATAN YANG SAH</t>
  </si>
  <si>
    <t>Pendapatan Hibah</t>
  </si>
  <si>
    <t>Pendapatan Lainnya</t>
  </si>
  <si>
    <t>BELANJA</t>
  </si>
  <si>
    <t>TRANSFER</t>
  </si>
  <si>
    <t>PENERIMAAN PEMBIAYAAN</t>
  </si>
  <si>
    <t>PENGELUARAN PEMBIAYAAN</t>
  </si>
  <si>
    <t>Jalan, Irigasi, dan Jaringan</t>
  </si>
  <si>
    <t>Belanja Bunga</t>
  </si>
  <si>
    <t>Belanja Subsidi</t>
  </si>
  <si>
    <t>URAIAN</t>
  </si>
  <si>
    <t>Investasi Non Permanen</t>
  </si>
  <si>
    <t>Jumlah Investasi Permanen</t>
  </si>
  <si>
    <t>Pendapatan Retribusi Daerah</t>
  </si>
  <si>
    <t>Dana Bagi Hasil Sumber Daya Alam</t>
  </si>
  <si>
    <t>BELANJA TAK TERDUGA</t>
  </si>
  <si>
    <t>Belanja Tak Terduga</t>
  </si>
  <si>
    <t>LRA</t>
  </si>
  <si>
    <t>Lain-lain PAD yang Sah</t>
  </si>
  <si>
    <t>UNAUDITED</t>
  </si>
  <si>
    <t>AUDITED</t>
  </si>
  <si>
    <t xml:space="preserve">Kas di Bendahara Pengeluaran </t>
  </si>
  <si>
    <t>Jumlah Aset Lancar</t>
  </si>
  <si>
    <t>1.2.</t>
  </si>
  <si>
    <t>1.2.1.1.</t>
  </si>
  <si>
    <t>1.2.2.1.</t>
  </si>
  <si>
    <t>Investasi  Permanen</t>
  </si>
  <si>
    <t xml:space="preserve">Jumlah Investasi Jangka Panjang </t>
  </si>
  <si>
    <t>1.3.</t>
  </si>
  <si>
    <t>1.3.1.</t>
  </si>
  <si>
    <t>1.3.2.</t>
  </si>
  <si>
    <t>1.3.3.</t>
  </si>
  <si>
    <t>1.3.4.</t>
  </si>
  <si>
    <t>1.3.5.</t>
  </si>
  <si>
    <t>1.3.6.</t>
  </si>
  <si>
    <t>Konstruksi dalam pengerjaan</t>
  </si>
  <si>
    <t>Jumlah Aset Tetap</t>
  </si>
  <si>
    <t>1.4.</t>
  </si>
  <si>
    <t>1.4.1.</t>
  </si>
  <si>
    <t>1.4.2.</t>
  </si>
  <si>
    <t>Jumlah Aset Lainnya</t>
  </si>
  <si>
    <t>JUMLAH ASET</t>
  </si>
  <si>
    <t>2.1.</t>
  </si>
  <si>
    <t>2.1.1.</t>
  </si>
  <si>
    <t>Utang Perhitungan Pihak Ketiga (PFK)</t>
  </si>
  <si>
    <t>2.1.2.</t>
  </si>
  <si>
    <t>Jumlah Kewajiban Jangka Pendek</t>
  </si>
  <si>
    <t>2.2.</t>
  </si>
  <si>
    <t>Jumlah Kewajiban Jangka Panjang</t>
  </si>
  <si>
    <t>JUMLAH KEWAJIBAN</t>
  </si>
  <si>
    <t>EKUITAS</t>
  </si>
  <si>
    <t>3.1.</t>
  </si>
  <si>
    <t xml:space="preserve">JUMLAH EKUITAS DANA </t>
  </si>
  <si>
    <t xml:space="preserve">JUMLAH KEWAJIBAN DAN EKUITAS DANA </t>
  </si>
  <si>
    <t>4.</t>
  </si>
  <si>
    <t>4.1.</t>
  </si>
  <si>
    <t>4.1.1.</t>
  </si>
  <si>
    <t>4.1.2.</t>
  </si>
  <si>
    <t>4.1.3.</t>
  </si>
  <si>
    <t>4.1.4.</t>
  </si>
  <si>
    <t>Jumlah Pendapatan Asli Daerah</t>
  </si>
  <si>
    <t>4.2.</t>
  </si>
  <si>
    <t>4.2.1.</t>
  </si>
  <si>
    <t>TRANSFER PEMERINTAH PUSAT - DANA PERIMBANGAN</t>
  </si>
  <si>
    <t>4.2.1.1.</t>
  </si>
  <si>
    <t>4.2.1.2.</t>
  </si>
  <si>
    <t>4.2.1.3.</t>
  </si>
  <si>
    <t>4.2.1.4.</t>
  </si>
  <si>
    <t>Jumlah Pendapatan Transfer Pemerintah Pusat - Dana Perimbangan</t>
  </si>
  <si>
    <t>4.2.2.</t>
  </si>
  <si>
    <t>TRANSFER PEMERINTAH PUSAT - LAINNYA</t>
  </si>
  <si>
    <t>4.2.2.1.</t>
  </si>
  <si>
    <t>Jumlah Pendapatan Transfer Pemerintah  Pusat - Lainnya</t>
  </si>
  <si>
    <t>4.2.3.</t>
  </si>
  <si>
    <t>4.2.3.1.</t>
  </si>
  <si>
    <t>Total Pendapatan Transfer</t>
  </si>
  <si>
    <t>4.3.</t>
  </si>
  <si>
    <t>4.3.1.</t>
  </si>
  <si>
    <t>JUMLAH PENDAPATAN</t>
  </si>
  <si>
    <t>5.</t>
  </si>
  <si>
    <t>5.1.</t>
  </si>
  <si>
    <t>5.1.1.</t>
  </si>
  <si>
    <t>5.1.2.</t>
  </si>
  <si>
    <t>Belanja Barang</t>
  </si>
  <si>
    <t>5.1.3.</t>
  </si>
  <si>
    <t>5.1.4.</t>
  </si>
  <si>
    <t>5.1.5.</t>
  </si>
  <si>
    <t>5.1.6.</t>
  </si>
  <si>
    <t>Bantuan Sosial</t>
  </si>
  <si>
    <t>Jumlah Belanja Operasi</t>
  </si>
  <si>
    <t>5.2.</t>
  </si>
  <si>
    <t>5.2.1.</t>
  </si>
  <si>
    <t>5.2.2.</t>
  </si>
  <si>
    <t>5.2.3.</t>
  </si>
  <si>
    <t>5.2.4.</t>
  </si>
  <si>
    <t>5.2.5.</t>
  </si>
  <si>
    <t>Jumlah Belanja Modal</t>
  </si>
  <si>
    <t>5.3.</t>
  </si>
  <si>
    <t>5.3.1.</t>
  </si>
  <si>
    <t>Jumlah Belanja Tak Terduga</t>
  </si>
  <si>
    <t>JUMLAH BELANJA</t>
  </si>
  <si>
    <t>5.4.</t>
  </si>
  <si>
    <t>5.4.1.</t>
  </si>
  <si>
    <t>5.4.1.1.</t>
  </si>
  <si>
    <t>JUMLAH TRANSFER</t>
  </si>
  <si>
    <t>JUMLAH BELANJA DAN TRANSFER</t>
  </si>
  <si>
    <t>SURPLUS / DEFISIT</t>
  </si>
  <si>
    <t>6.</t>
  </si>
  <si>
    <t>6.1.</t>
  </si>
  <si>
    <t>6.1.1.</t>
  </si>
  <si>
    <t>Penggunaan SiLPA</t>
  </si>
  <si>
    <t>6.1.2.</t>
  </si>
  <si>
    <t>6.1.3.</t>
  </si>
  <si>
    <t>Jumlah Penerimaan Pembiayaan</t>
  </si>
  <si>
    <t>6.2.</t>
  </si>
  <si>
    <t>6.2.1.</t>
  </si>
  <si>
    <t>6.2.2.</t>
  </si>
  <si>
    <t>Jumlah Pengeluaran Pembiayaan</t>
  </si>
  <si>
    <t>PEMBIAYAAN NETTO</t>
  </si>
  <si>
    <t>SISA LEBIH PEMBIAYAAN ANGGARAN</t>
  </si>
  <si>
    <t>4.3.2.</t>
  </si>
  <si>
    <t>Jumlah Investasi Non permanen</t>
  </si>
  <si>
    <t>1.4.4.</t>
  </si>
  <si>
    <t>Investasi Jangka Pendek</t>
  </si>
  <si>
    <t>Kasdi BLUD</t>
  </si>
  <si>
    <t>Aset Lain-Lain</t>
  </si>
  <si>
    <t>2.1.3.</t>
  </si>
  <si>
    <t>Bagian Lancar Utang Jangka Panjang</t>
  </si>
  <si>
    <t>TRANSFER/BAGI HASIL KE KELURAHAN</t>
  </si>
  <si>
    <t>Bagi Hasil Pajak</t>
  </si>
  <si>
    <t>NO</t>
  </si>
  <si>
    <t>%</t>
  </si>
  <si>
    <t>Lain-lain Pendapatan Asli Daerah yang Sah</t>
  </si>
  <si>
    <t>Belanja Barang dan Jasa</t>
  </si>
  <si>
    <t>Belanja Bantuan Sosial</t>
  </si>
  <si>
    <t>Belanja Aset Lainnya</t>
  </si>
  <si>
    <t>Investasi Non Permanen Lainnya</t>
  </si>
  <si>
    <t>Akumulasi Penyusutan</t>
  </si>
  <si>
    <t>DANA CADANGAN</t>
  </si>
  <si>
    <t>Utang Jangka Panjang Lainnya</t>
  </si>
  <si>
    <t>LAPORAN ARUS KAS</t>
  </si>
  <si>
    <t>(Dalam rupiah)</t>
  </si>
  <si>
    <t>ARUS KAS DARI AKTIVITAS OPERASI</t>
  </si>
  <si>
    <t>Arus Kas Masuk</t>
  </si>
  <si>
    <t>BLUD</t>
  </si>
  <si>
    <t>JKN</t>
  </si>
  <si>
    <t>Pendapatan Bagi Hasil Lainnya</t>
  </si>
  <si>
    <t>Arus Kas Keluar</t>
  </si>
  <si>
    <t>Bagi Hasil Retribusi</t>
  </si>
  <si>
    <t>Pendapatan Penjualan atas Tanah</t>
  </si>
  <si>
    <t>Pendapatan Penjualan atas Peralatan dan Mesin</t>
  </si>
  <si>
    <t>Pendapatan Penjualan atas Gedung dan Bangunan</t>
  </si>
  <si>
    <t>Pendapatan Penjualan atas Jalan, Irigasi dan Jaringan</t>
  </si>
  <si>
    <t>Pendapatan dari Penjualan Aset Tetap Lainnya</t>
  </si>
  <si>
    <t>Pendapatan dari Penjualan Aset Lainnya</t>
  </si>
  <si>
    <t>Pencairan Dana Cadangan</t>
  </si>
  <si>
    <t>Pembentukan Dana Cadangan</t>
  </si>
  <si>
    <t>ARUS KAS DARI AKTIVITAS NON ANGGARAN</t>
  </si>
  <si>
    <t>Saldo Akhir Kas</t>
  </si>
  <si>
    <t>1)</t>
  </si>
  <si>
    <t>2)</t>
  </si>
  <si>
    <t>a.</t>
  </si>
  <si>
    <t>No.</t>
  </si>
  <si>
    <t>3)</t>
  </si>
  <si>
    <t>4)</t>
  </si>
  <si>
    <t>5)</t>
  </si>
  <si>
    <t>Kas di Bendahara JKN</t>
  </si>
  <si>
    <t>Penyisihan Piutang Tidak Tertagih</t>
  </si>
  <si>
    <t>Beban Dibayar Dimuka</t>
  </si>
  <si>
    <t>WORKSHEET LKPD KABUPATEN PURBALINGGA TA 2015</t>
  </si>
  <si>
    <t>Investasi Jangka Panjang Non Permanen</t>
  </si>
  <si>
    <t>Kas Lainnya</t>
  </si>
  <si>
    <t>6)</t>
  </si>
  <si>
    <t>7)</t>
  </si>
  <si>
    <t>8)</t>
  </si>
  <si>
    <t>9)</t>
  </si>
  <si>
    <t>10)</t>
  </si>
  <si>
    <t>Dana Cadangan</t>
  </si>
  <si>
    <t>Jumlah Dana Cadangan</t>
  </si>
  <si>
    <t>Tagihan Jangka Panjang</t>
  </si>
  <si>
    <t>Dana Bergulir</t>
  </si>
  <si>
    <t>Aset Tidak Berwujud</t>
  </si>
  <si>
    <t>Piutang Pendapatan</t>
  </si>
  <si>
    <t>Utang Bunga</t>
  </si>
  <si>
    <t>Pendapatan Diterima Dimuka</t>
  </si>
  <si>
    <t>Utang Belanja</t>
  </si>
  <si>
    <t>Tahun 2015</t>
  </si>
  <si>
    <t>Utang Dalam Negeri</t>
  </si>
  <si>
    <t xml:space="preserve">EKUITAS </t>
  </si>
  <si>
    <t>TRANSFER PEMERINTAH DAERAH - LAINNYA</t>
  </si>
  <si>
    <t>Jumlah Transfer Pemerintah Daerah - Lainnya</t>
  </si>
  <si>
    <t>BANTUAN KEUANGAN</t>
  </si>
  <si>
    <t>Bantuan Keuangan dari Pemerintah  Daerah Provinsi Lainnya - LRA</t>
  </si>
  <si>
    <t>Jumlah Bantuan Keuangan</t>
  </si>
  <si>
    <t>Pendapatan Lainnya - Dana Desa</t>
  </si>
  <si>
    <t>Total Lain-lain Pendapatan Yang Sah</t>
  </si>
  <si>
    <t>TRANSFER BAGI HASIL PENDAPATAN</t>
  </si>
  <si>
    <t>Transfer Bagi Hasil Pajak Daerah</t>
  </si>
  <si>
    <t>Transfer Bagi Hasil Pendapatan Lainnya</t>
  </si>
  <si>
    <t>Transfer Bantuan Keuangan ke Pemerintah Daerah Lainnya</t>
  </si>
  <si>
    <t>Transfer Bantuan Keuangan ke Desa</t>
  </si>
  <si>
    <t>Transfer Bantuan Keuangan Lainnya</t>
  </si>
  <si>
    <t>Penerimaan Kembali Investasi Non Permanen Lainnya</t>
  </si>
  <si>
    <t>Penyertaan Modal/Investasi Pemerintah Daerah</t>
  </si>
  <si>
    <t>Pembayaran Pokok Pinjaman Dalam Negeri</t>
  </si>
  <si>
    <t>LAPORAN OPERASIONAL</t>
  </si>
  <si>
    <t>Pendapatan Pajak Daerah - LO</t>
  </si>
  <si>
    <t>PENDAPATAN - LO</t>
  </si>
  <si>
    <t>PENDAPATAN ASLI DAERAH - LO</t>
  </si>
  <si>
    <t>Pendapatan Retribusi Daerah - LO</t>
  </si>
  <si>
    <t>Pendapatan Hasil Pengelolaan Kekayaan Daerah yang Dipisahkan - LO</t>
  </si>
  <si>
    <t>Lain-lain PAD yang Sah - LO</t>
  </si>
  <si>
    <t>TRANSFER PEMERINTAH PUSAT - LO</t>
  </si>
  <si>
    <t>Dana Bagi Hasil Bukan Pajak/SDA - LO</t>
  </si>
  <si>
    <t>Jumlah Pendapatan Transfer Pemerintah Pusat - LO</t>
  </si>
  <si>
    <t>TRANSFER PEMERINTAH PUSAT - LAINNYA - LO</t>
  </si>
  <si>
    <t>LAIN-LAIN PENDAPATAN YANG SAH - LO</t>
  </si>
  <si>
    <t>TRANSFER PEMERINTAH DAERAH - LAINNYA  - LO</t>
  </si>
  <si>
    <t>Pendapatan Hibah - LO</t>
  </si>
  <si>
    <t>Pendapatan Lainnya - Dana Desa - LO</t>
  </si>
  <si>
    <t>BEBAN - LO</t>
  </si>
  <si>
    <t>BEBAN OPERASI - LO</t>
  </si>
  <si>
    <t>Beban Pegawai - LO</t>
  </si>
  <si>
    <t>Beban Perjalanan Dinas</t>
  </si>
  <si>
    <t>Beban Pemeliharaan</t>
  </si>
  <si>
    <t>Beban Hibah</t>
  </si>
  <si>
    <t>Jumlah Beban Operasi</t>
  </si>
  <si>
    <t>Beban Penyusutan dan Amortisasi</t>
  </si>
  <si>
    <t>Beban Transfer Bagi Hasil Pajak Daerah</t>
  </si>
  <si>
    <t>Beban Transfer Bagi Hasil Pendapatan Lainnya</t>
  </si>
  <si>
    <t>Beban Transfer Bantuan Keuangan ke Desa</t>
  </si>
  <si>
    <t>Beban Transfer Bantuan Keuangan Lainnya</t>
  </si>
  <si>
    <t>LAPORAN PERUBAHAN EKUITAS</t>
  </si>
  <si>
    <t>EKUITAS AWAL</t>
  </si>
  <si>
    <t>SURPLUS/DEFISIT-LO</t>
  </si>
  <si>
    <t>DAMPAK KUMULATIF PERUBAHAN KEBIJAKAN/KESALAHAN MENDASAR:</t>
  </si>
  <si>
    <t>EKUITAS AKHIR</t>
  </si>
  <si>
    <t>Koreksi Nilai Persediaan</t>
  </si>
  <si>
    <t>Selisih Revaluasi Aset Tetap</t>
  </si>
  <si>
    <t>Koreksi ekuitas lainnya</t>
  </si>
  <si>
    <t>Beban Bunga</t>
  </si>
  <si>
    <t>Beban Subsidi</t>
  </si>
  <si>
    <t>Beban Penyisihan Piutang Pajak</t>
  </si>
  <si>
    <t>Beban Penyisihan Piutang Retribusi</t>
  </si>
  <si>
    <t>Beban Barang dan Jasa</t>
  </si>
  <si>
    <t>BEBAN TRANSFER</t>
  </si>
  <si>
    <t>BEBAN TRANSFER BAGI HASIL PENDAPATAN</t>
  </si>
  <si>
    <t>BEBAN TRANSFER/BAGI HASIL KE KELURAHAN</t>
  </si>
  <si>
    <t>Beban Transfer Bantuan Keuangan ke Pemerintah Daerah Lainnya</t>
  </si>
  <si>
    <t>DEFISIT NON OPERASIONAL</t>
  </si>
  <si>
    <t>Defisit Penjualan Aset Non Lancar - LO</t>
  </si>
  <si>
    <t>Defisit Penyelesaian Kewajiban Jangka Panjang - LO</t>
  </si>
  <si>
    <t>Defisit dari Kegiatan Non Operasional Lainnya - LO</t>
  </si>
  <si>
    <t>BEBAN LUAR BIASA</t>
  </si>
  <si>
    <t>Beban Penyisihan Piutang</t>
  </si>
  <si>
    <t>Jumlah Beban Transfer</t>
  </si>
  <si>
    <t>Jumlah Defisit Non Operasional</t>
  </si>
  <si>
    <t>Jumlah Beban Luar Biasa</t>
  </si>
  <si>
    <t>Beban Luar Biasa</t>
  </si>
  <si>
    <t>Jumlah</t>
  </si>
  <si>
    <t>LAPORAN PERUBAHAN SAL</t>
  </si>
  <si>
    <t>Saldo Anggaran Lebih Awal</t>
  </si>
  <si>
    <t>Jumlah Sub Total</t>
  </si>
  <si>
    <t>Penggunaan SAL sebagai Penerimaan Pembiayaan Tahun Berjalan</t>
  </si>
  <si>
    <t>Sisa Lebih/Kurang Pembiayaan Anggaran (SILPA/SIKPA)</t>
  </si>
  <si>
    <t>Koreksi Kesalahan Pembukuan Tahun Sebelumnya</t>
  </si>
  <si>
    <t>Lain-lain</t>
  </si>
  <si>
    <t>Saldo Anggaran Lebih Akhir</t>
  </si>
  <si>
    <t>NERACA</t>
  </si>
  <si>
    <t>BPK</t>
  </si>
  <si>
    <t>Pemda</t>
  </si>
  <si>
    <t>Penyisihan Piutang Retribusi</t>
  </si>
  <si>
    <t>PEMERINTAH KABUPATEN TEMANGGUNG</t>
  </si>
  <si>
    <t>N  E  R  A  C  A</t>
  </si>
  <si>
    <t>Per 31 Desember Tahun 2016 dan 2015</t>
  </si>
  <si>
    <t>(UNAUDITED)</t>
  </si>
  <si>
    <t>Saldo per 31 Desember 2016</t>
  </si>
  <si>
    <t>Saldo per 31 Desember 2015</t>
  </si>
  <si>
    <t>(Rp)</t>
  </si>
  <si>
    <t>Kas di Kas Umum Daerah</t>
  </si>
  <si>
    <t>Kas di Bendahara Pengeluaran</t>
  </si>
  <si>
    <t>Kas di Benhahara Penerimaan</t>
  </si>
  <si>
    <t>Kas di BLUD</t>
  </si>
  <si>
    <t>Kas di Rekening JKN</t>
  </si>
  <si>
    <t>Kas di BOS</t>
  </si>
  <si>
    <t>Penyisihan Piutang Pajak</t>
  </si>
  <si>
    <t xml:space="preserve">Piutang Retribusi </t>
  </si>
  <si>
    <t>Belanja Dibayar di muka</t>
  </si>
  <si>
    <t>Piutang Hasil dari Pemanfaatan Kekayaan Daerah</t>
  </si>
  <si>
    <t>Piutang Bagi Hasill Pajak</t>
  </si>
  <si>
    <t>Piutang Lain-lain</t>
  </si>
  <si>
    <t>Penyisihan Piutang Lain-lain</t>
  </si>
  <si>
    <t>Piutang Bunga Deposito</t>
  </si>
  <si>
    <t>Bagian Lancar TPTGR</t>
  </si>
  <si>
    <t>Penyisihan Dana Bergulir</t>
  </si>
  <si>
    <t>Investasi Permanen</t>
  </si>
  <si>
    <t>Jumlah Investasi Jangka Panjang</t>
  </si>
  <si>
    <t>Konstruksi Dalam Pengerjaan</t>
  </si>
  <si>
    <t>Kemitraan Dengan Pihak Ketiga</t>
  </si>
  <si>
    <t>Aset Lain</t>
  </si>
  <si>
    <t>Utang Perhitungan Fihak Ketiga (PFK)</t>
  </si>
  <si>
    <t>Pendapatan Diterima di muka</t>
  </si>
  <si>
    <t>Utang Dalam Negeri Pemerintah Pusat</t>
  </si>
  <si>
    <t>Utang Dalam Negeri Pemerintah Daerah Lainnya</t>
  </si>
  <si>
    <t>Utang Dalam Negeri Lembaga Keuangan Bank</t>
  </si>
  <si>
    <t>Utang Dalam Negeri Lembaga Keuangan Bukan Bank</t>
  </si>
  <si>
    <t>Ekuitas</t>
  </si>
  <si>
    <t>JUMLAH EKUITAS</t>
  </si>
  <si>
    <t>JUMLAH KEWAJIBAN DAN EKUITAS</t>
  </si>
  <si>
    <t>Temanggung,      31  Maret  2017</t>
  </si>
  <si>
    <t>BUPATI TEMANGGUNG,</t>
  </si>
  <si>
    <t>M. BAMBANG SUKARNO</t>
  </si>
  <si>
    <t>LAPORAN REALISASI ANGGARAN</t>
  </si>
  <si>
    <t>Untuk Tahun Yang Berakhir Sampai Dengan31 Desember 2016 dan 2015</t>
  </si>
  <si>
    <t>(KONVERSI SESUAI DENGAN PP 71 TAHUN 2010 TENTANG STANDAR AKUNTANSI PEMERINTAHAN )</t>
  </si>
  <si>
    <t>(Dalam Rupiah Penuh)</t>
  </si>
  <si>
    <t>ANGGARAN 2016         (PERUBAHAN)</t>
  </si>
  <si>
    <t>REALISASI 2016</t>
  </si>
  <si>
    <t>REALISASI 2015</t>
  </si>
  <si>
    <t>Pajak Daerah</t>
  </si>
  <si>
    <t>Retribusi Daerah</t>
  </si>
  <si>
    <t>Hasil Perusahaan Milik Daerah dan Hasil Pengelolaan Kekayaan Daerah Yang Dipisahkan</t>
  </si>
  <si>
    <t>TRANSFER PEMERINTAH PUSAT-DANA PERIMBANGAN</t>
  </si>
  <si>
    <t>Jumlah Pendapatan Transfer Dana Perimbangan</t>
  </si>
  <si>
    <t>TRANSFER PEMERINTAH PUSAT LAINNYA</t>
  </si>
  <si>
    <t>Dana Desa</t>
  </si>
  <si>
    <t>Jumlah Pendapatan Transfer Pemerintah Pusat Lainnya</t>
  </si>
  <si>
    <t>TRANSFER PEMERINTAH PROPINSI</t>
  </si>
  <si>
    <t>Pendapatan Bagi Hasil Pajak/Retribusi</t>
  </si>
  <si>
    <t>Bantuan Keuangan dari Propinsi</t>
  </si>
  <si>
    <t>Jumlah Pendapatan Transfer Pemerintah Pusat Propinsi</t>
  </si>
  <si>
    <t>PENDAPATAN HIBAH</t>
  </si>
  <si>
    <t>Hibah dari Badan/Lembaga/Organisasi Swasta</t>
  </si>
  <si>
    <t>Jumlah Lain-lain Pendapatan Yang Sah</t>
  </si>
  <si>
    <t xml:space="preserve">BELANJA OPERASI  </t>
  </si>
  <si>
    <t>Bunga</t>
  </si>
  <si>
    <t>Hibah</t>
  </si>
  <si>
    <t>Belanja Tidak Terduga</t>
  </si>
  <si>
    <t>BELANJA TRANSFER</t>
  </si>
  <si>
    <t>BELANJA TRANSFER/BAGI HASIL KE PEM. DESA/KEL</t>
  </si>
  <si>
    <t>BELANJA BANTUAN KE PEM. DESA/KEL</t>
  </si>
  <si>
    <t>Bantuan Kepada Pemerintah Desa/Kel</t>
  </si>
  <si>
    <t>Bantuan Kepada Partai Politik</t>
  </si>
  <si>
    <t>JUMLAH TRANSFER BAGI HASIL KE DESA</t>
  </si>
  <si>
    <t xml:space="preserve">JUMLAH BELANJA DAN TRANSFER </t>
  </si>
  <si>
    <t>SURPLUS/DEFISIT</t>
  </si>
  <si>
    <t>Sisa Lebih Perhitungan Anggaran Tahun Lalu</t>
  </si>
  <si>
    <t>Penerimaan Pinjaman dan Obligasi</t>
  </si>
  <si>
    <t>Penerimaan kembali pemberian pinjaman</t>
  </si>
  <si>
    <t>Penerimaan Pihak Ketiga (Retensi)</t>
  </si>
  <si>
    <t>Jumlah Penerimaan</t>
  </si>
  <si>
    <t>Transfer ke Dana Cadangan</t>
  </si>
  <si>
    <t>Penyertaan Investasi Pemerintah Daerah</t>
  </si>
  <si>
    <t>Penyertaan Modal pada PD BPR BKK Temanggung</t>
  </si>
  <si>
    <t>Penyertaan Modal pada PD BPR Bank Pasar</t>
  </si>
  <si>
    <t>Penyertaan Modal pada PT. Bank Jateng</t>
  </si>
  <si>
    <t>Penyertaan Modal pada BKK Pringsurat</t>
  </si>
  <si>
    <t>Penyertaan Modal pada PDAM</t>
  </si>
  <si>
    <t>Penyertaan Modal PD Bumi Phala Wisata</t>
  </si>
  <si>
    <t>Penyertaan Modal PT. Jamkrida</t>
  </si>
  <si>
    <t>Pembayaran Utang Pokok Jatuh Tempo</t>
  </si>
  <si>
    <t>Pengeluaran Pihak Ketiga (Retensi)</t>
  </si>
  <si>
    <t>Jumlah Pengeluaran</t>
  </si>
  <si>
    <t>Sisa Lebih Pembiayaan Anggaran</t>
  </si>
  <si>
    <t>Temanggung,     31  Maret  2017</t>
  </si>
  <si>
    <t>LAPORAN PERUBAHAN SALDO ANGGARAN LEBIH</t>
  </si>
  <si>
    <t>Untuk Tahun Yang Berakhir Sampai dengan 31 Desember Tahun 2016 dan Tahun 2015</t>
  </si>
  <si>
    <t>Tahun 2016</t>
  </si>
  <si>
    <t>Penggunaan SAL sebagai Penerimaan Pembiayaan</t>
  </si>
  <si>
    <t>Saldo Total (1-2)</t>
  </si>
  <si>
    <t>Sisa Lebih/Kurang Pembiayaan Anggaran (SiLPA/SiKPA)</t>
  </si>
  <si>
    <t>Sub Total (3+4)</t>
  </si>
  <si>
    <t>Temanggung,   31  Maret   2017</t>
  </si>
  <si>
    <t>SURPLUS/(DEFISIT) LO</t>
  </si>
  <si>
    <t>DAMPAK KUMULATIF PERUBAHAN KEBIJAKAN/KESALAHAN MENDASAR</t>
  </si>
  <si>
    <t>I</t>
  </si>
  <si>
    <t>KEGIATAN OPERASIONAL</t>
  </si>
  <si>
    <t>Pendapatan Phasil Pengelolaan Kekayaan Daerah Yang Dipisahkan</t>
  </si>
  <si>
    <t>Lain-lain PAD Yang Sah</t>
  </si>
  <si>
    <t>JUMLAH PENDAPATAN ASLI DAERAH (3 s/d 6)</t>
  </si>
  <si>
    <t>Bagi Hasil Bukan Pajak (Sumber Daya Alam)</t>
  </si>
  <si>
    <t>Dana Alikasi Khusus</t>
  </si>
  <si>
    <t>JUMLAH TRANSFER-DANA PERIMBANGAN (10 s/d 13)</t>
  </si>
  <si>
    <t>Dana Otonomi Khusus</t>
  </si>
  <si>
    <t>Dana Insentif Daerah</t>
  </si>
  <si>
    <t>JUMLAH PENDAPATAN TRANSFER LAINNYA</t>
  </si>
  <si>
    <t>TRANSFER PEMERINTAH PROVINSI</t>
  </si>
  <si>
    <t>Bantuan Keuangan Provinsi</t>
  </si>
  <si>
    <t>JUMLAH PENDAPATAN TRANSFER PEMERINTAH PROVINSI (22 s/d 24)</t>
  </si>
  <si>
    <t>JUMLAH PENDAPATAN TRANSFER (14+20+24)</t>
  </si>
  <si>
    <t>LAIN-LAIN PAD YANG SAH</t>
  </si>
  <si>
    <t>Pendapatan Dana Darurat</t>
  </si>
  <si>
    <t>JUMLAH LAIN-LAIN PAD YANG SAH (28 s/d 30)</t>
  </si>
  <si>
    <t>JUMLAH PENDAPATAN (7+25+30)</t>
  </si>
  <si>
    <t>BEBAN</t>
  </si>
  <si>
    <t>Beban Pegawai</t>
  </si>
  <si>
    <t>Beban Persediaan</t>
  </si>
  <si>
    <t>Beban Jasa</t>
  </si>
  <si>
    <t>Beban Bantuan Sosial</t>
  </si>
  <si>
    <t>Beban Bantuan Keuangan</t>
  </si>
  <si>
    <t>Beban Penyisihan Piutang Lain-lain</t>
  </si>
  <si>
    <t>Beban Cadangan Kerugian Piutang Investasi Non Permanen</t>
  </si>
  <si>
    <t>Beban Penyisihan Piutang Dana Bergulir</t>
  </si>
  <si>
    <t>Beban Transfer</t>
  </si>
  <si>
    <t>Beban dibayar dimuka</t>
  </si>
  <si>
    <t>Beban Lain-lain</t>
  </si>
  <si>
    <t>JUMLAH BEBAN (33 s/d 52)</t>
  </si>
  <si>
    <t>SURPLUS/DEFISIT DARI KEGIATAN OPERASI (31-53)</t>
  </si>
  <si>
    <t>SURPLUS/(DEFISIT) DARI KEGIATAN NON OPERASI</t>
  </si>
  <si>
    <t>Surplus Penjualan Aset Non Lancar</t>
  </si>
  <si>
    <t>Surplus Penyelesaian Kewajiban Jangka Panjang</t>
  </si>
  <si>
    <t>Defisit Penjualan Aset Non Lancar</t>
  </si>
  <si>
    <t>Defisit Penyelesaian Kewajiban Jangka Panjang</t>
  </si>
  <si>
    <t>SURPLUS/(DEFISIT) DARI KEGIATAN NON OPERASI LAINNYA</t>
  </si>
  <si>
    <t>SURPLUS/(DEFISIT) SEBELUM POS LUAR BIASA (55+61)</t>
  </si>
  <si>
    <t>POS LUAR BIASA</t>
  </si>
  <si>
    <t xml:space="preserve"> Pendapatan Luar Biasa</t>
  </si>
  <si>
    <t>JUMLAH POS LUAR BIASA (64-65)</t>
  </si>
  <si>
    <t>SURPLUS/(DEFISIT) LO (62+66)</t>
  </si>
  <si>
    <t>Retribusi daerah</t>
  </si>
  <si>
    <t>Hasii Pengelolaan Kekayaan Daerah yang Dipisahkan</t>
  </si>
  <si>
    <t>Dana Bagi Hasii Pajak</t>
  </si>
  <si>
    <t xml:space="preserve"> </t>
  </si>
  <si>
    <t>Dana Bagi Hasii Bukan Pajak (Sumber Daya Alam)</t>
  </si>
  <si>
    <t>penjualan aset lainnya</t>
  </si>
  <si>
    <t>penjualan almes</t>
  </si>
  <si>
    <t>Pendapatan Bagi Hasil Pajak/Retribusi Provinsi</t>
  </si>
  <si>
    <t>Bantuan Keuangan Pemerintah Provinsi</t>
  </si>
  <si>
    <t>Dana Darurat</t>
  </si>
  <si>
    <t>Pengurang</t>
  </si>
  <si>
    <t>blud</t>
  </si>
  <si>
    <t>jkn</t>
  </si>
  <si>
    <t>Belanja Bantuan Keuangan ke Pemerintahan Desa</t>
  </si>
  <si>
    <t>Belanja Bantuan Keuangan ke Partai Politik</t>
  </si>
  <si>
    <t>Belanja Bagi Hasil Pajak &amp; Retribusi ke Pem Desa</t>
  </si>
  <si>
    <t>Belanja Bagi Hasil Pendapatan Lainnya</t>
  </si>
  <si>
    <t>Arus Kas Bersih dari Aktlvitas Operasi</t>
  </si>
  <si>
    <t>ARUS KAS DARI AKTIVITAS INVESTASI ASET NONKEUANGAN</t>
  </si>
  <si>
    <t>Arus Kas Bersih dari Aktivitas Investasi Aset Nonkeuangan</t>
  </si>
  <si>
    <t>ARUS KAS DARI AKTIVITAS PENDANAAN</t>
  </si>
  <si>
    <t>Hasii Penjualan Aset/Kekayaan Daerah yang Dipisahkan</t>
  </si>
  <si>
    <t>Penerimaan Kembali Pinjaman</t>
  </si>
  <si>
    <t>Penerimaan Piutang Daerah</t>
  </si>
  <si>
    <t>Penyertaan Modal (Investasi) Pemerintah Daerah</t>
  </si>
  <si>
    <t>Pembayaran Pokok Utang Pinjaman dan Obligasi</t>
  </si>
  <si>
    <t>Arus Kas Bersih dari Aktivitas Pendanaan</t>
  </si>
  <si>
    <t>Penerimaan Kembali Sisa UP Tahun Lalu</t>
  </si>
  <si>
    <t>Penerimaan Perhitungan Pihak Ketiga</t>
  </si>
  <si>
    <t>Sisa UP Tahun Berjalan</t>
  </si>
  <si>
    <t>Pengeluaran Perhitungan Pihak Ketiga</t>
  </si>
  <si>
    <t>Arus Kas Bersih dari Aktivitas Non Anggaran</t>
  </si>
  <si>
    <t>Kenaikan/Penurunan Bersih Kas</t>
  </si>
  <si>
    <t>Saldo Awal Kas di BUD/Kas Umum Daerah</t>
  </si>
  <si>
    <t>Saldo Akhir Kas di BUD/Kas Umum Daerah</t>
  </si>
  <si>
    <t>a. Saldo Akhir Kas di BUD terdiri dari:</t>
  </si>
  <si>
    <t xml:space="preserve">      Kas di Kasda (Rek Koran per 31 Desember 2013)</t>
  </si>
  <si>
    <t xml:space="preserve">      Kas di Bendahara Penerimaan</t>
  </si>
  <si>
    <t xml:space="preserve">      Kas di Bendahara Pengeluaran (Jasa Giro)</t>
  </si>
  <si>
    <t>b. Saldo di Bendahara Pengeluaran (Non Jasa Giro)</t>
  </si>
  <si>
    <t>c. Saldo di Bendahara Penerimaan DKK</t>
  </si>
  <si>
    <t>d. Kas di BLUD</t>
  </si>
  <si>
    <t>e. Kas di Kas Bend JKN</t>
  </si>
  <si>
    <t>f. Kas di BOS</t>
  </si>
  <si>
    <t>Beban Dibayar di muka</t>
  </si>
  <si>
    <t>Piutang Bagi Hasil Pajak</t>
  </si>
  <si>
    <t>Akumulasi Amortisasi Aset Tak Berwujud</t>
  </si>
  <si>
    <t>a.       ANALISIS VERTIKAL</t>
  </si>
  <si>
    <r>
      <t>1)</t>
    </r>
    <r>
      <rPr>
        <b/>
        <sz val="11"/>
        <color indexed="8"/>
        <rFont val="Calibri"/>
        <family val="2"/>
      </rPr>
      <t xml:space="preserve">   Analisis vertikal dalam LRA </t>
    </r>
  </si>
  <si>
    <t>Persamaan</t>
  </si>
  <si>
    <t>SiLPA tahun berjalan harus sama dengan total pendapatan dikurangi total belanja dan transfer ditambah total penerimaan pembiayaan dikurangi dengan total pengeluaran pembiayaan</t>
  </si>
  <si>
    <t>SiLPA = Total Pendapatan  –  Total Belanja dan Transfer + Total Penerimaan Pembiayaan  –  Total Pengeluaran Pembiayaan</t>
  </si>
  <si>
    <t>RUMUS</t>
  </si>
  <si>
    <t>SILPA LRA THN BERJALAN</t>
  </si>
  <si>
    <t>:</t>
  </si>
  <si>
    <t>TOTAL PENDAPATAN</t>
  </si>
  <si>
    <t>TOTAL BELANJA DAN TRANSFER</t>
  </si>
  <si>
    <t>Selisih</t>
  </si>
  <si>
    <t>PENJELASAN</t>
  </si>
  <si>
    <t>2)   Analisis vertikal dalam Neraca</t>
  </si>
  <si>
    <t>Aset harus sama dengan total kewajiban ditambah dengan total ekuitas.</t>
  </si>
  <si>
    <t xml:space="preserve">Aset = Kewajiban + Ekuitas </t>
  </si>
  <si>
    <t>Kas di Bendahara Pengeluaran harus sama dengan sisa Uang Persediaan yang belum disetor ke kasda ditambah dengan Utang PFK di Bendahara Pengeluaran yang belum disetor ke kas negara.</t>
  </si>
  <si>
    <t>Kas di Bendahara Pengeluaran = Sisa Uang Persediaan yang Belum Disetor + Utang PFK di Bendahara Pengeluaran</t>
  </si>
  <si>
    <t>KAS DI BENDAHARA PENGELUARAN</t>
  </si>
  <si>
    <t>SISA UANG PERSEDIAAN BELUM SETOR</t>
  </si>
  <si>
    <t>UTANG PFK DI BENDAHARA PENGELUARAN</t>
  </si>
  <si>
    <t>PENJELASAN:  merupakan jasa giro Tahun 2016 yang disetor Tahun 2017 sebesar Rp34.162,00</t>
  </si>
  <si>
    <t>3)   Analisis vertikal dalam LAK</t>
  </si>
  <si>
    <t>Arus kas bersih dari aktivitas operasi harus sama dengan arus masuk kas dari aktivitas operasi dikurangi arus keluar kas dari aktivitas operasi.</t>
  </si>
  <si>
    <t>Arus Kas Bersih dari Aktivitas Operasi = Arus Masuk Kas dari Aktivitas Operasi -Arus Keluar Kas dari Aktivitas Operasi</t>
  </si>
  <si>
    <t>ARUS KAS BERSIH AKTIVITAS OPERASI</t>
  </si>
  <si>
    <t>ARUS KAS MASUK AKTIVITAS OPERASI</t>
  </si>
  <si>
    <t>ARUS KAS KELUAR AKTIVITAS OPERASI</t>
  </si>
  <si>
    <t>Arus Kas Bersih dari Aktivitas Investasi harus sama dengan Arus Masuk Kas dari Aktivitas Investasi dikurangi Arus Keluar Kas dari Aktivitas Investasi</t>
  </si>
  <si>
    <t xml:space="preserve">Arus Kas Bersih dari Aktivitas Investasi = 
Arus Masuk Kas dari Aktivitas Investasi -  Arus Keluar Kas dari Aktivitas Investasi 
</t>
  </si>
  <si>
    <t xml:space="preserve">ARUS KAS BERSIH AKTIVITAS INVESTASI </t>
  </si>
  <si>
    <t xml:space="preserve">ARUS MASUK KAS AKT. INVESTASI </t>
  </si>
  <si>
    <t>ARUS KELUAR KAS AKT. INVESTASI</t>
  </si>
  <si>
    <t>Arus Kas Bersih dari Aktivitas Pendanaan harus sama dengan Arus Masuk Kas dari Aktivitas Pendanaan dikurangi Arus Keluar Kas dari Aktivitas Pendanaan</t>
  </si>
  <si>
    <t xml:space="preserve">Arus Kas Bersih dari Aktivitas Pendanaan = Arus Masuk Kas dari Aktivitas Pendanaan -  Arus Keluar Kas dari Aktivitas Pendanaan </t>
  </si>
  <si>
    <t>ARUS KAS BERSIH AKTIVITAS PENDANAAN</t>
  </si>
  <si>
    <t>ARUS MASUK KAS AKTIVITAS PENDANAAN</t>
  </si>
  <si>
    <t>ARUS KELUAR KAS AKTIVITAS PENDANAAN</t>
  </si>
  <si>
    <t>Arus Kas Bersih dari Aktivitas Transitoris harus sama dengan Arus Masuk Kas dari Aktivitas Transitoris ditambah Arus Keluar Kas dari Aktivitas Transitoris</t>
  </si>
  <si>
    <t xml:space="preserve">Arus Kas Bersih dari Aktivitas Transitoris =  Arus Masuk Kas dari Aktivitas Transitoris +  Arus Keluar Kas dari Aktivitas Transitoris </t>
  </si>
  <si>
    <t>ARUS KAS BERSIH AKTIVITAS TRANSITORIS</t>
  </si>
  <si>
    <t>ARUS MASUK KAS AKTIVITAS TRANSITORIS</t>
  </si>
  <si>
    <t>ARUS KELUAR KAS AKTIVITAS TRANSITORIS</t>
  </si>
  <si>
    <t>Kenaikan/Penurunan Kas harus sama dengan Arus Kas Bersih dari Aktivitas Operasi ditambah Arus Kas Bersih dari Aktivitas Investasi ditambah Arus Kas Bersih dari Aktivitas Pendanaan ditambah Arus Kas Bersih dari Aktivitas Transitoris.</t>
  </si>
  <si>
    <t xml:space="preserve">Kenaikan/Penurunan Kas = Arus Kas Bersih dari Aktivitas Operasi + Arus Kas Bersih dari Aktivitas Investasi  + Arus Kas Bersih dari Aktivitas Pendanaan + Arus Kas Bersih dari Aktivitas Transitoris 
</t>
  </si>
  <si>
    <t>KENAIKAN/PENURUNAN KAS</t>
  </si>
  <si>
    <t>Saldo Akhir Kas di BUD harus sama dengan Saldo Awal Kas di BUD ditambah Kenaikan/ Penurunan Kas</t>
  </si>
  <si>
    <t>Saldo Akhir Kas di BUD = Saldo Awal Kas di BUD + Kenaikan/Penurunan Kas</t>
  </si>
  <si>
    <t>SALDO AKHIR KAS BUD</t>
  </si>
  <si>
    <t>SALDO AWAL KAS BUD</t>
  </si>
  <si>
    <t>Saldo Akhir Kas harus sama dengan Saldo Akhir di BUD ditambah Saldo Akhir Kas di Bendahara Pengeluaran ditambah Saldo Akhir Kas Di Bendahara Penerimaan + Saldo Akhir Kas di BLUD</t>
  </si>
  <si>
    <t>Saldo Akhir Kas = Saldo Akhir di BUD + Saldo Akhir Kas di Bendahara Pengeluaran + SaldoAkhir Kas di Bendahara Penerimaan + Saldo Akhir Kas di BLUD</t>
  </si>
  <si>
    <t>SALDO AKHIR KAS</t>
  </si>
  <si>
    <t>SALDO AKHIR KAS DI BUD</t>
  </si>
  <si>
    <t>SALDO AKHIR KAS DI BENDAHARA PENGELUARAN</t>
  </si>
  <si>
    <t>SALDO AKHIR KAS DI BENDAHARA PENERIMAAN</t>
  </si>
  <si>
    <t>SALDO AKHIR KAS DI BLUD</t>
  </si>
  <si>
    <t>SALDO AKHIR KAS DI BENDAHARA DANA BOS</t>
  </si>
  <si>
    <t>PENJELASAN: merupakan kas di Bendahara JKN</t>
  </si>
  <si>
    <r>
      <t>4)</t>
    </r>
    <r>
      <rPr>
        <b/>
        <sz val="11"/>
        <color indexed="8"/>
        <rFont val="Calibri"/>
        <family val="2"/>
      </rPr>
      <t>   Analisis vertikal dalam Laporan Operasional (LO)</t>
    </r>
  </si>
  <si>
    <t>Surplus/Defisit LO harus sama dengan total Pendapatan (LO) dikurangi total Beban (LO) ditambah (dikurangi) total Surplus (Defisit) Kegiatan Non Operasional (LO) ditambah (dikurangi) Pos Luar Biasa (LO)</t>
  </si>
  <si>
    <t>Surplus/Defisit LO= Total Pendapatan (LO) - Total Beban (LO) +/- Total Surplus/Defisit Kegiatan Non Operasional (LO) +/- Pos Luar Biasa (LO)</t>
  </si>
  <si>
    <t>SURPLUS (DEFISIT) LO</t>
  </si>
  <si>
    <t>TOTAL PENDAPATAN (LO)</t>
  </si>
  <si>
    <t>TOTAL BEBAN (LO)</t>
  </si>
  <si>
    <t>TOTAL SURPLUS (DEFISIT) KEGIATAN NON OPERASIONAL</t>
  </si>
  <si>
    <t xml:space="preserve">TOTAL POS LUAR BIASA </t>
  </si>
  <si>
    <t>5) Analisis Vertikal dalam Laporan Perubahan SAL</t>
  </si>
  <si>
    <t>SAL Akhir harus sama dengan SAL Awal dikurangi Penggunaan SAL sebagai penerimaan pembiayaan tahun berkenaan ditambah Sisa Lebih/Kurang Pembiayaan Anggaran Tahun Berkenaan ditambah Koreksi Kurang/Lebih Kesalahan Pembukuan Tahun Sebelumnya</t>
  </si>
  <si>
    <t>SAL Akhir = SAL Awal – Penggunaan SAL sebagai penerimaan pembiayaan tahun berkenaan + Sisa Lebih/Kurang Pembiayaan Anggaran Tahun Berkenaan + Koreksi Kurang/Lebih Kesalahan Pembukuan Tahun Sebelumnya</t>
  </si>
  <si>
    <t xml:space="preserve">SAL Akhir   </t>
  </si>
  <si>
    <t>SAL Awal</t>
  </si>
  <si>
    <t>Penggunaan SAL</t>
  </si>
  <si>
    <t>SAL Tahun Berjalan</t>
  </si>
  <si>
    <t>Koreksi Kurang/Lebih Kesalahan Pembukuan Tahun Sebelumnya</t>
  </si>
  <si>
    <t>6) Analisis Vertikal dalam Laporan Perubahan Ekuitas</t>
  </si>
  <si>
    <t>Ekuitas akhir harus sama dengan ekuitas awal ditambah (dikurangi) surplus/defisit LO ditambah (dikurangi) koreksi berdampak ke ekuitas</t>
  </si>
  <si>
    <t>Ekuitas akhir = ekuitas awal (+/-) surplus/defisit LO (+/-) koreksi berdampak ke ekuitas</t>
  </si>
  <si>
    <t xml:space="preserve">Ekuitas Akhir   </t>
  </si>
  <si>
    <t>Ekuitas Awal</t>
  </si>
  <si>
    <t>Surplus/defisit LO</t>
  </si>
  <si>
    <t xml:space="preserve">Koreksi  </t>
  </si>
  <si>
    <t>b.       ANALISIS HORIZONTAL</t>
  </si>
  <si>
    <t>1)      Analisis horizontal antara LRA dan Neraca</t>
  </si>
  <si>
    <t>SiLPA di LRA harus sama dengan Kas di Kas Daerah ditambah Kas di Bendahara Pengeluaran ditambah Kas di BLUD ditambah Setara Kas dikurangi dengan Utang PFK di neraca.</t>
  </si>
  <si>
    <t xml:space="preserve">SiLPA (LRA) = Kas di Kas Daerah + Kas di Bendahara Pengeluaran + Kas di BLUD + Setara Kas – Utang PFK (Neraca)  </t>
  </si>
  <si>
    <t>SILPA DI LRA</t>
  </si>
  <si>
    <t>KAS DI KAS DAERAH</t>
  </si>
  <si>
    <t>KAS DI BLUD</t>
  </si>
  <si>
    <t>SETARA KAS</t>
  </si>
  <si>
    <t>KAS DI BENDAHARA DANA BOS</t>
  </si>
  <si>
    <t>UTANG PFK NERACA</t>
  </si>
  <si>
    <t xml:space="preserve">PENJELASAN : merupakan Kas Bendahara JKN Rp4.598.055.207,00; Kas Bendahara Penerimaan Rp10.948.600,00; seharusnya Kas Bendahara BOS tidak termasuk SILPA </t>
  </si>
  <si>
    <t>Untuk metode harga perolehan, Pengeluaran Pembiayaan untuk Penyertaan Modal Daerah (LRA) harus tercermin dalam penambahan Nilai Penyertaan Modal Daerah (Neraca)</t>
  </si>
  <si>
    <t xml:space="preserve">Untuk metode harga perolehan, Pengeluaran pembiayaan untuk Penyertaan Modal Daerah (LRA) = penambahan nilai penyertaan modal pemerintah daerah (Neraca). </t>
  </si>
  <si>
    <t>PENGELUARAN PEMBIAYAAN (PENYERTAAN MODAL)</t>
  </si>
  <si>
    <t>SALDO PENYERTAAN MODAL TAHUN X-1</t>
  </si>
  <si>
    <t>SALDO PENYERTAAN MODAL TAHUN X</t>
  </si>
  <si>
    <t xml:space="preserve">PENJELASAN : </t>
  </si>
  <si>
    <t>Penerimaan/Pengeluaran Pembiayaan Pinjaman Jangka Panjang (LRA) = Utang Jangka Panjang + Bagian Lancar Utang Jangka Panjang Tahun berkenaan – Utang Jangka Panjang Tahun sebelumnya - Bagian Lancar Utang Jangka Panjang tahun sebelumnya.</t>
  </si>
  <si>
    <t>Penerimaan/Pengeluaran Pembiayaan Pinjaman Jangka Panjang (LRA) = Utang Jangka Panjang + Bagian Lancar Utang Jangka Panjang Tahun berkenaan – Utang Jangka Panjang Tahun sebelumnya (Neraca)</t>
  </si>
  <si>
    <t>PENERIMAAN/PENGELUARAN PEMBIAYAAN PINJAMAN JK. PANJANG (LRA)</t>
  </si>
  <si>
    <t>UTANG JANGKA PANJANG (PINJAMAN)</t>
  </si>
  <si>
    <t>BAG. LANCAR UTANG JANGKA PANJANG THN X</t>
  </si>
  <si>
    <t>UTANG JANGKA PANJANG TAHUN X-1 (PINJAMAN)</t>
  </si>
  <si>
    <t>BAG. LANCAR UTANG JANGKA PANJANG THN X-1</t>
  </si>
  <si>
    <t xml:space="preserve">Realisasi belanja modal harus sama dengan penambahan aset tetap (dan aset lainnya), jika selisih harus dijelaskan di CALK </t>
  </si>
  <si>
    <t>Teliti apakah pengungkapan selisih dalam CaLK sudah cukup memadai. Mungkin ada penerimaan hibah berupa aset dan kapitalisasi biaya. Atau ada kesalahan berupa: salah anggaran selain BM ternyata menghasilkan aset atau aset daerah yg baru ditemukan</t>
  </si>
  <si>
    <t xml:space="preserve">REALISASI BELANJA MODAL </t>
  </si>
  <si>
    <t>PENAMBAHAN (PENURUNAN)</t>
  </si>
  <si>
    <t>- ASET TETAP 2016</t>
  </si>
  <si>
    <t>- ASET TETAP 2015</t>
  </si>
  <si>
    <t>2)      Analisis horizontal antara LRA dan LAK</t>
  </si>
  <si>
    <t>Arus Kas Masuk dari Aktivitas Operasi (LAK) harus sama dengan Total Pendapatan Daerah (LRA) dikurangi Pendapatan Asli Daerah Lainnya yang berasal dari Penjualan Aset Tetap dan Aset Lainnya.</t>
  </si>
  <si>
    <t>Arus Kas Masuk Dari Aktivitas Operasi (LAK) = Total Pendapatan Daerah (LRA)  – Pendapatan Asli Daerah Lainnya yang Berasal dari Penjualan Aset Tetap dan Aset Lainnya (LRA)  *)</t>
  </si>
  <si>
    <t>ARUS KAS MASUK AKTIVITAS OPERASI (LAK)</t>
  </si>
  <si>
    <t>PENDAPATAN DAERAH (LRA)</t>
  </si>
  <si>
    <t>PAD PENJUALAN ASET TETAP DAN ASET LAINNYA</t>
  </si>
  <si>
    <t>PENJELASAN : Selisih tersebut karena dalam LAK hanya mencakup angka/transaksi murni BUD, sedangkan dalam LRA konsolidasian termasuk transaksi di BLUD dan JKN yang di puskesmas. Pendapatan BLUD sebesar Rp118.373.291.885,00 dan JKN sebesar Rp25.439.386.000,00</t>
  </si>
  <si>
    <t>Arus Kas Keluar dari Aktivitas Operasi harus sama dengan Belanja Operasi ditambah Belanja Tak Terduga (di LRA) ditambah Belanja Transfer (di LRA).</t>
  </si>
  <si>
    <t>Arus Kas Keluar Dari Aktivitas Operasi = Belanja Operasi + Belanja Tak Terduga (di LRA)  + Belanja Transfer (di LRA)  *)</t>
  </si>
  <si>
    <t>BELANJA TIDAK TERDUGA (LRA)</t>
  </si>
  <si>
    <t>PENJELASAN :  Belanja BLUD Rp95.423.746.855,00 dan belanja JKN sebesar Rp19.935.876.215,00</t>
  </si>
  <si>
    <t>Arus Kas Masuk dari Aktivitas Investasi (LAK) harus sama dengan Pendapatan Asli Daerah yang berasal dari penjualan Aset Tetap dan Aset Lainnya (di LRA).</t>
  </si>
  <si>
    <t>Arus Kas Masuk Dari Aktivitas Investasi (LAK) = Pendapatan Asli Daerah Yang Berasal Dari Penjualan Aset Tetap dan Aset Lainnya (di LRA)</t>
  </si>
  <si>
    <t>ARUS KAS MASUK AKTIVITAS INVESTASI (LAK)</t>
  </si>
  <si>
    <t>PAD PENJUALAN ASET TETAP DAN ASET LAINNYA (LRA)</t>
  </si>
  <si>
    <t>Arus Kas Keluar dari aktivitas Investasi (LAK) harus sama dengan Belanja Modal (di LRA).</t>
  </si>
  <si>
    <t>Arus Kas Keluar Dari Aktivitas Investasi (LAK) = Belanja Modal (di LRA)</t>
  </si>
  <si>
    <t>ARUS KAS KELUAR AKTIVITAS INVESTASI (LAK)</t>
  </si>
  <si>
    <t>BELANJA MODAL (LRA)</t>
  </si>
  <si>
    <t>PENJELASAN : Belanja Modal BLUD sebesar Rp50.680.136.793,00 dan Belanja JKN sebesar Rp8.458.918.556,00</t>
  </si>
  <si>
    <t>Arus Kas Masuk dari aktivitas Pendanaan (LAK) harus sama dengan Penerimaan Pendanaan di LRA (selain penggunaan SiLPA).</t>
  </si>
  <si>
    <t>Arus Kas Masuk Dari Aktivitas Pendanaan (LAK) = Penerimaan Pendanaan Di LRA (Selain Penggunaan SiLPA)</t>
  </si>
  <si>
    <t>ARUS KAS MASUK AKTIVITAS PENDANAAN (LAK)</t>
  </si>
  <si>
    <t>PENERIMAAN PENDANAAN SELAIN PENGGUNAAN SILPA (LRA)</t>
  </si>
  <si>
    <t>PENJELASAN : merupakan Penerimaan BLUD sebesar Rp28.207.575.074,00 dan Retensi RSU sebesar Rp2.751.040.100,00</t>
  </si>
  <si>
    <t>Arus Kas Keluar dari aktivitas Pendanaan (LAK) harus sama dengan Pengeluaran Pendanaan di LRA</t>
  </si>
  <si>
    <t>Arus Kas Keluar Dari Aktivitas Pendanaan (LAK) = Pengeluaran Pendanaan di LRA</t>
  </si>
  <si>
    <t>ARUS KAS KELUAR AKTIVITAS PENDANAAN (LAK)</t>
  </si>
  <si>
    <t>PENGELUARAN PENDANAAN (LRA)</t>
  </si>
  <si>
    <t>PENJELASAN merupakan pembayaran Utang Pokok RSU sebesar Rp9.460.784.816 dan Utang Retensi Rsu sebesar Rp512.188.277,00</t>
  </si>
  <si>
    <t>3)      Analisis horizontal antara Neraca dan LAK</t>
  </si>
  <si>
    <t>Keterangan</t>
  </si>
  <si>
    <t>Saldo akhir Kas tahun lalu (LAK) harus sama dengan saldo awal Kas tahun berkenaan (LAK), saldo akhir Kas di neraca tahun lalu, dan saldo awal Kas di neraca tahun berjalan.</t>
  </si>
  <si>
    <t xml:space="preserve">Saldo Akhir Kas Tahun Lalu (LAK) = Saldo awal Kas Tahun Berkenaan (LAK) = Saldo Akhir Kas Tahun lalu (Neraca) = Saldo Awal Kas Tahun Berjalan (Neraca)
Apabila terdapat selisih harus diungkapkan dalam CaLK
</t>
  </si>
  <si>
    <t>SALDO AKHIR KAS BUD TAHUN LALU (LAK)</t>
  </si>
  <si>
    <t>SALDO AWAL KAS BUD TAHUN BERKENAAN (LAK)</t>
  </si>
  <si>
    <t>SALDO AKHIR KAS BUD TAHUN LALU (NERACA)</t>
  </si>
  <si>
    <t>SALDO AWAL KAS BUD TAHUN BERJALAN (NERACA)</t>
  </si>
  <si>
    <t>Saldo akhir kas di neraca tahun berjalan harus sama dengan saldo akhir Kas di LAK tahun berjalan.</t>
  </si>
  <si>
    <t>Saldo Akhir Kas Tahun Berjalan (Neraca) = Saldo Akhir Kas Tahun Berjalan (LAK)</t>
  </si>
  <si>
    <t>SALDO AKHIR KAS THN BERJALAN (NERACA)</t>
  </si>
  <si>
    <t>SALDO AKHIR KAS THN BERJALAN (LAK)</t>
  </si>
  <si>
    <t xml:space="preserve">PENJELASAN: </t>
  </si>
  <si>
    <t>Utang PFK di neraca harus sama dengan utang PFK di BUD ditambah utang PFK di bendahara pengeluaran.</t>
  </si>
  <si>
    <t>Utang PFK (Neraca) = Utang PFK di BUD + Utang PFK pada Bendahara Pengeluaran</t>
  </si>
  <si>
    <t>UTANG PFK (NERACA)</t>
  </si>
  <si>
    <t>UTANG PFK BUD</t>
  </si>
  <si>
    <t>UTANG PFK BENDAHARA PENGELUARAN</t>
  </si>
  <si>
    <t>Saldo utang PFK di neraca tahun berjalan harus sama dengan saldo utang PFK di neraca tahun sebelumnya ditambah penerimaan PFK tahun berjalan dikurangi pengeluaran PFK tahun berjalan di LAK.</t>
  </si>
  <si>
    <t xml:space="preserve">Saldo Utang PFK tahun berjalan (neraca) = Saldo Utang PFK Tahun sebelumnya (Neraca) + Penerimaan PFK Tahun berjalan – Pengeluaran PFK Tahun Berjalan (LAK) </t>
  </si>
  <si>
    <t>UTANG PFK TAHUN X-1 (NERACA)</t>
  </si>
  <si>
    <t>PENERIMAAN PFK (LAK)</t>
  </si>
  <si>
    <t>PENGELUARAN PFK (LAK)</t>
  </si>
  <si>
    <t>PENJELASAN : merupakan utang bidan Mandiri sebesar Rp420.365.000,00 tidak di rekening BUD namun di rekening Bendahara Pengeluaran dan penyetoran pajak dari rekening Bendahara Pengeluaran sebesar Rp172.928.586,00</t>
  </si>
  <si>
    <t>4) Analisis horizontal antara LRA dan Laporan Perubahan SAL</t>
  </si>
  <si>
    <t>Silpa di LRA harus sama dengan Saldo Anggaran Lebih (SAL) akhir pada Laporan Perubahan SAL</t>
  </si>
  <si>
    <t>SiLPA pada LRA = Saldo Anggaran Lebih (SAL) Akhir pada Laporan Perubahan SAL</t>
  </si>
  <si>
    <t>SILPA (LRA)</t>
  </si>
  <si>
    <t>SAL AKHIR (LAPORAN PERUBAHAN SAL)</t>
  </si>
  <si>
    <t>Silpa pada LRA Tahun Sebelumnya harus sama dengan Penggunaan Silpa pada Laporan Perubahan SAL harus sama dengan Penerimaan Pembiayaan Silpa pada LRA harus sama dengan Saldo Anggaran Lebih (SAL) Awal pada Laporan Perubahan SAL</t>
  </si>
  <si>
    <t>Silpa pada LRA Tahun Sebelumnya = Penggunaan Silpa pada Laporan Perubahan SAL = Penerimaan Pembiayaan Silpa pada LRA = Saldo Anggaran Lebih (SAL) Awal pada Laporan Perubahan SAL</t>
  </si>
  <si>
    <t>SILPA TAHUN SEBELUMNYA (LRA)</t>
  </si>
  <si>
    <t>PENGGUNAAN SILPA (LAPORAN PERUBAHAN SAL)</t>
  </si>
  <si>
    <t>PENERIMAAN PEMBIAYAAN - PENGGUNAAN SILPA (LRA)</t>
  </si>
  <si>
    <t>SAL AWAL (LAPORAN PERUBAHAN SAL)</t>
  </si>
  <si>
    <t>5) Analisis horizontal antara LO, Laporan Perubahan Ekuitas dan Neraca</t>
  </si>
  <si>
    <t>Ekuitas Awal pada Laporan Perubahan Ekuitas harus sama dengan Ekuitas Akhir pada Neraca Tahun Sebelumnya</t>
  </si>
  <si>
    <t>Ekuitas Awal pada Laporan Perubahan Ekuitas = Ekuitas Akhir pada Neraca Tahun Sebelumnya</t>
  </si>
  <si>
    <t>EKUITAS AWAL (LAPORAN PERUBAHAN EKUITAS)</t>
  </si>
  <si>
    <t>EKUITAS AKHIR TAHUN SEBELUMNYA (NERACA)</t>
  </si>
  <si>
    <t>Surplus/Defisit pada Laporan Operasional harus sama dengan Surplus/Defisit pada Laporan Perubahan Ekuitas</t>
  </si>
  <si>
    <t>Surplus/Defisit pada Laporan Operasional = Surplus/Defisit pada Laporan Perubahan Ekuitas</t>
  </si>
  <si>
    <t>SURPLUS/DEFISIT (LAPORAN OPERASIONAL)</t>
  </si>
  <si>
    <t>SURPLUS/DEFISIT (LAPORAN PERUBAHAN EKUITAS)</t>
  </si>
  <si>
    <t>Ekuitas akhir pada Laporan Perubahan Ekuitas harus sama dengan Ekuitas pada Neraca</t>
  </si>
  <si>
    <t>Ekuitas akhir pada Laporan Perubahan Ekuitas = Ekuitas pada Neraca</t>
  </si>
  <si>
    <t>EKUITAS AKHIR (LAPORAN PERUBAHAN EKUITAS)</t>
  </si>
  <si>
    <t>EKUITAS (NERACA)</t>
  </si>
  <si>
    <t>6) Analisis horizontal antara LO, LRA dan Neraca</t>
  </si>
  <si>
    <t>Pendapatan Pajak (LO) harus sama dengan Pendapatan Pajak (LRA) dikurangi Piutang Pajak Awal Tahun ditambah Piutang Pajak Akhir Tahun</t>
  </si>
  <si>
    <t>Pendapatan Pajak (LO) = Pendapatan Pajak ( LRA) -  Piutang Pajak Awal Tahun + Piutang Pajak Akhir Tahun</t>
  </si>
  <si>
    <t xml:space="preserve">PENDAPATAN PAJAK (LO) </t>
  </si>
  <si>
    <t>PENDAPATAN PAJAK (LRA)</t>
  </si>
  <si>
    <t>PIUTANG PAJAK AKHIR TAHUN (NERACA)</t>
  </si>
  <si>
    <t>PIUTANG PAJAK AWAL TAHUN (NERACA)</t>
  </si>
  <si>
    <t>PENJELASAN : merupakan pendapatan diterima di muka atas pajak reklame tahun 2015 sebesar Rp159.308.034,41</t>
  </si>
  <si>
    <t>Pendapatan Retribusi (LO) harus sama dengan Pendapatan Retribusi (LRA) dikurangi Piutang Retribusi Awal Tahun ditambah Piutang Retribusi Akhir Tahun</t>
  </si>
  <si>
    <t>Pendapatan Retribusi (LO) = Pendapatan Retribusi (LRA) - Piutang Retribusi Awal Tahun + Piutang Retribusi Akhir Tahun</t>
  </si>
  <si>
    <t xml:space="preserve">PENDAPATAN RETRIBUSI (LO) </t>
  </si>
  <si>
    <t>PENDAPATAN RETRIBUSI (LRA)</t>
  </si>
  <si>
    <t>PIUTANG RETRIBUSI AKHIR TAHUN (NERACA)</t>
  </si>
  <si>
    <t>PIUTANG RETRIBUSI AWAL TAHUN (NERACA)</t>
  </si>
  <si>
    <t>PENJELASAN : merupakan pendapatan diterima dimuka tahun 2015 sebesar Rp12.719.967.629,00, pendapatan di terima dimuka tahun 2016 sebesar Rp12.068.156.466,67, koreksi atas PDM ijin trayek sebesar Rp1.266.666,67, koreksi atas PDM retribusi pasar sebesar Rp12.437.500,00 dan pendapatan menara telkom merupakan pendapatan LLPAD namun mengurangi piutang retribusi sebesar Rp2.268.000,00.</t>
  </si>
  <si>
    <t>Pendapatan Bagi Hasil Pajak Provinsi (LO) harus sama dengan Pendapatan Bagi Hasil Pajak Provinsi (LRA) dikurangi Piutang Bagi Hasil Pajak Provinsi Awal Tahun ditambah Piutang Bagi Hasil Pajak Provinsi Akhir Tahun</t>
  </si>
  <si>
    <t>Pendapatan Bagi Hasil Pajak Provinsi (LO) = Pendapatan Bagi Hasil Pajak Provinsi (LRA) – Piutang Bagi Hasil Pajak Provinsi Awal Tahun + Piutang Bagi Hasil Pajak Provinsi Akhir Tahun</t>
  </si>
  <si>
    <t xml:space="preserve">PENDAPATAN BAGI HASIL PAJAK PROVINSI (LO) </t>
  </si>
  <si>
    <t>PENDAPATAN BAGI HASIL PAJAK PROVINSI (LRA)</t>
  </si>
  <si>
    <t>PIUTANG BAGI HASIL PAJAK PROVINSI AKHIR TAHUN (NERACA)</t>
  </si>
  <si>
    <t>PIUTANG BAGI HASIL PAJAK PROVINSI AWAL TAHUN (NERACA)</t>
  </si>
  <si>
    <t>Beban Persediaan (LO) harus sama dengan Belanja Barang dan Jasa Persediaan (LRA) ditambah Persediaan Awal Tahun dikurangi Persediaan Akhir Tahun</t>
  </si>
  <si>
    <r>
      <t xml:space="preserve">Beban Persediaan (LO) = Belanja Barang dan Jasa Persediaan (LRA) + Persediaan Awal Tahun - Persediaan Akhir Tahun. Perhatikan cara penilaian persediaan: FIFO atau </t>
    </r>
    <r>
      <rPr>
        <i/>
        <sz val="11"/>
        <rFont val="Calibri"/>
        <family val="2"/>
      </rPr>
      <t>weighted average</t>
    </r>
  </si>
  <si>
    <t xml:space="preserve">BEBAN PERSEDIAAN (LO) </t>
  </si>
  <si>
    <t>BELANJA BARANG DAN JASA - PERSEDIAAN (LRA)</t>
  </si>
  <si>
    <t>PERSEDIAAN AWAL TAHUN</t>
  </si>
  <si>
    <t>PERSEDIAAN AKHIR TAHUN</t>
  </si>
  <si>
    <t xml:space="preserve">Beban Penyusutan (LO) harus sama dengan Akumulasi Penyusutan Akhir Tahun dikurangi Akumulasi Penyusutan Awal Tahun </t>
  </si>
  <si>
    <t>Beban Penyusutan (LO) = Akumulasi Penyusutan Akhir Tahun – Akumulasi Penyusutan Awal Tahun</t>
  </si>
  <si>
    <t>BEBAN PENYUSUTAN (LO)</t>
  </si>
  <si>
    <t>AKUMULASI PENYUSUTAN AKHIR TAHUN</t>
  </si>
  <si>
    <t>AKUMULASI PENYUSUTAN AWAL TAHUN</t>
  </si>
  <si>
    <t>Kas dana BOS seharusnya tidak masuk SILPA</t>
  </si>
  <si>
    <t>Kas dibendahara penerimaan</t>
  </si>
  <si>
    <t>Kas bendahara JKN</t>
  </si>
  <si>
    <t>Pendapatan BLUD</t>
  </si>
  <si>
    <t>Belanja BLUD</t>
  </si>
  <si>
    <t>Belanja JKN</t>
  </si>
  <si>
    <t>Belanja modal BLUD</t>
  </si>
  <si>
    <t>Pembayaran utang pokok RSU</t>
  </si>
  <si>
    <t>Utang retensi RSU</t>
  </si>
  <si>
    <t>Utang bidan mandiri</t>
  </si>
  <si>
    <t>penyetoran pajak</t>
  </si>
  <si>
    <t>Pendapatan diterima dimuka pajak reklame</t>
  </si>
  <si>
    <t>Pendapatan diterima dimuka 2015</t>
  </si>
  <si>
    <t>Pendapatan diterima dimuka 2016</t>
  </si>
  <si>
    <t>Koreksi PDM ijin trayek</t>
  </si>
  <si>
    <t>koreksi PDM retribusi pasar</t>
  </si>
  <si>
    <t>Pendapatan menara telkom</t>
  </si>
  <si>
    <t>PENAMBAHAN :</t>
  </si>
  <si>
    <t>- Biaya Operasional/Administrasi</t>
  </si>
  <si>
    <t>- Belanja BOS Dinas Pendidikan</t>
  </si>
  <si>
    <t>- Belanja Non Modal</t>
  </si>
  <si>
    <t>- Hibah</t>
  </si>
  <si>
    <t>- Belum Tercatat</t>
  </si>
  <si>
    <t xml:space="preserve">- Reklas </t>
  </si>
  <si>
    <t>- Koreksi Pencatatan</t>
  </si>
  <si>
    <t>PENGURANGAN :</t>
  </si>
  <si>
    <t>- Koreksi Nilai</t>
  </si>
  <si>
    <t>- Dobel catat</t>
  </si>
  <si>
    <t>- Penghapusan</t>
  </si>
  <si>
    <t>- Reklas Antar KIB</t>
  </si>
  <si>
    <t>- Reklas ke Aset Lainnya</t>
  </si>
  <si>
    <t>- Reklas ke Ekstrakomptabel</t>
  </si>
  <si>
    <t>- Belanja Modal untuk pemeliharaan</t>
  </si>
  <si>
    <t>- Belanja Modal yang diserahkan masyarakat</t>
  </si>
  <si>
    <t>- Belanja Modal yang menjadi Aset Lainnya</t>
  </si>
  <si>
    <t>- Akumulasi Penyusutan Penghapusan Aset 2016</t>
  </si>
  <si>
    <t>- Akumulasi Penyusutan Mutasi</t>
  </si>
  <si>
    <t>- Akumulasi Penyusutan Hibah dan P3D smt I</t>
  </si>
  <si>
    <t>- Beban belum tercatat</t>
  </si>
  <si>
    <t>- Koreksi Umur Ekonomis</t>
  </si>
  <si>
    <t>- Pembulatan</t>
  </si>
  <si>
    <t>- Akumulasi Penyusutan Renovasi</t>
  </si>
  <si>
    <t>- Koreksi Kesalahan Import</t>
  </si>
  <si>
    <t>- Dobel Catat</t>
  </si>
  <si>
    <t>PENJELASAN : Selisih sebesar Rp36.383.730.925,93 terdiri dari:</t>
  </si>
  <si>
    <t>Ref.</t>
  </si>
  <si>
    <t>V.C.1</t>
  </si>
  <si>
    <t>V.C.1.3</t>
  </si>
  <si>
    <t>V.C.1.4</t>
  </si>
  <si>
    <t>V.C.1.1.1</t>
  </si>
  <si>
    <t>V.C.1.1.2</t>
  </si>
  <si>
    <t>V.C.1.1.3</t>
  </si>
  <si>
    <t>V.C.1.1.4</t>
  </si>
  <si>
    <t>V.C.1.1.5</t>
  </si>
  <si>
    <t>V.C.1.1.6</t>
  </si>
  <si>
    <t>V.C.1.2.1</t>
  </si>
  <si>
    <t>V.C.1.2.2</t>
  </si>
  <si>
    <t>V.C.1.5</t>
  </si>
  <si>
    <t>V.C.2</t>
  </si>
  <si>
    <t>V.C.2.1</t>
  </si>
  <si>
    <t>V.C.2.2</t>
  </si>
  <si>
    <t>V.C.3</t>
  </si>
  <si>
    <t>V.C.3.1</t>
  </si>
  <si>
    <t>V.C.3.2</t>
  </si>
  <si>
    <t>V.C.3.3</t>
  </si>
  <si>
    <t>V.C.3.4</t>
  </si>
  <si>
    <t>V.C.3.5</t>
  </si>
  <si>
    <t>V.C.3.6</t>
  </si>
  <si>
    <t>V.C.4</t>
  </si>
  <si>
    <t>V.C.5</t>
  </si>
  <si>
    <t>V.C.6</t>
  </si>
  <si>
    <t>V.C.6.1</t>
  </si>
  <si>
    <t>V.C.6.1.1</t>
  </si>
  <si>
    <t>V.C.6.1.2</t>
  </si>
  <si>
    <t>V.C.6.1.3</t>
  </si>
  <si>
    <t>V.C.6.1.4</t>
  </si>
  <si>
    <t>V.C.6.1.5</t>
  </si>
  <si>
    <t>V.C.6.1.6</t>
  </si>
  <si>
    <t>V.C.6.2</t>
  </si>
  <si>
    <t>V.C.7</t>
  </si>
  <si>
    <t>(AUDITED)</t>
  </si>
  <si>
    <t>PENJELASAN :  Selisih sebesar (Rp22.267.200.040,39) terdiri dari Beban Persediaan BOS Rp16.452.859.783,00 Beban Persediaan Obat DKK Rp3.098.380.894 dan Beban Persediaan Obat BKBPP Rp2.715.959.363,39 dari ketiga beban tersebut tidak ada Belanja LRA (merupakan hibah BOS dan hibah obat dari Provinsi)</t>
  </si>
  <si>
    <t>V.C.3.7</t>
  </si>
  <si>
    <t>V.C.1.2.3</t>
  </si>
  <si>
    <t>V.C.1.2.4</t>
  </si>
  <si>
    <t>V.C.1.2.5</t>
  </si>
  <si>
    <t>V.C.1.2.6</t>
  </si>
  <si>
    <t>Penyisihan Piutang Hasil dari Pemanfaatan Kekayaan Daerah</t>
  </si>
  <si>
    <t>Penyisihan Piutang Bagi Hasil Pajak</t>
  </si>
  <si>
    <t>Penyisihan Piutang Bunga Deposito</t>
  </si>
  <si>
    <t>(dalam Rupiah)</t>
  </si>
  <si>
    <t>Saldo                                                per 31 Desember 2016</t>
  </si>
  <si>
    <t>Saldo                                            per 31 Desember 2015</t>
  </si>
  <si>
    <t>V.C.5.1</t>
  </si>
  <si>
    <t>V.C.5.2</t>
  </si>
  <si>
    <t>V.C.5.3</t>
  </si>
  <si>
    <t>V.C.5.4</t>
  </si>
</sst>
</file>

<file path=xl/styles.xml><?xml version="1.0" encoding="utf-8"?>
<styleSheet xmlns="http://schemas.openxmlformats.org/spreadsheetml/2006/main">
  <numFmts count="9">
    <numFmt numFmtId="41" formatCode="_(* #,##0_);_(* \(#,##0\);_(* &quot;-&quot;_);_(@_)"/>
    <numFmt numFmtId="44" formatCode="_(&quot;Rp&quot;* #,##0.00_);_(&quot;Rp&quot;* \(#,##0.00\);_(&quot;Rp&quot;* &quot;-&quot;??_);_(@_)"/>
    <numFmt numFmtId="43" formatCode="_(* #,##0.00_);_(* \(#,##0.00\);_(* &quot;-&quot;??_);_(@_)"/>
    <numFmt numFmtId="164" formatCode="_(* #,##0.00_);_(* \(#,##0.00\);_(* &quot;-&quot;_);_(@_)"/>
    <numFmt numFmtId="165" formatCode="_([$€-2]* #,##0.00_);_([$€-2]* \(#,##0.00\);_([$€-2]* &quot;-&quot;??_)"/>
    <numFmt numFmtId="166" formatCode="_(* #,##0.00_);_(* \(#,##0.00\);_(* \-??_);_(@_)"/>
    <numFmt numFmtId="167" formatCode="_(&quot;$&quot;* #,##0.00_);_(&quot;$&quot;* \(#,##0.00\);_(&quot;$&quot;* &quot;-&quot;??_);_(@_)"/>
    <numFmt numFmtId="168" formatCode="_(* #,##0.00_);_(* \(#,##0.00\);_(* \-_);_(@_)"/>
    <numFmt numFmtId="169" formatCode="_(* #,##0_);_(* \(#,##0\);_(* \-_);_(@_)"/>
  </numFmts>
  <fonts count="82">
    <font>
      <sz val="10"/>
      <name val="Arial"/>
      <charset val="1"/>
    </font>
    <font>
      <sz val="11"/>
      <color theme="1"/>
      <name val="Calibri"/>
      <family val="2"/>
      <charset val="1"/>
      <scheme val="minor"/>
    </font>
    <font>
      <sz val="10"/>
      <name val="Arial"/>
      <family val="2"/>
    </font>
    <font>
      <sz val="10"/>
      <name val="Arial"/>
      <family val="2"/>
    </font>
    <font>
      <sz val="10"/>
      <color indexed="8"/>
      <name val="Arial"/>
      <family val="2"/>
    </font>
    <font>
      <sz val="10"/>
      <name val="Arial"/>
      <family val="2"/>
    </font>
    <font>
      <sz val="11"/>
      <name val="Times New Roman"/>
      <family val="1"/>
    </font>
    <font>
      <b/>
      <sz val="11"/>
      <name val="Times New Roman"/>
      <family val="1"/>
    </font>
    <font>
      <sz val="11"/>
      <color indexed="8"/>
      <name val="Calibri"/>
      <family val="2"/>
      <charset val="1"/>
    </font>
    <font>
      <sz val="10"/>
      <name val="Arial"/>
      <family val="2"/>
    </font>
    <font>
      <b/>
      <sz val="12"/>
      <name val="Times New Roman"/>
      <family val="1"/>
    </font>
    <font>
      <sz val="11"/>
      <color indexed="8"/>
      <name val="Times New Roman"/>
      <family val="1"/>
    </font>
    <font>
      <b/>
      <sz val="11"/>
      <color indexed="8"/>
      <name val="Times New Roman"/>
      <family val="1"/>
    </font>
    <font>
      <b/>
      <sz val="11"/>
      <name val="Tahoma"/>
      <family val="2"/>
    </font>
    <font>
      <b/>
      <sz val="10"/>
      <name val="Verdana"/>
      <family val="2"/>
    </font>
    <font>
      <sz val="8"/>
      <name val="Arial"/>
      <family val="2"/>
    </font>
    <font>
      <b/>
      <i/>
      <sz val="10"/>
      <name val="Verdana"/>
      <family val="2"/>
    </font>
    <font>
      <sz val="9"/>
      <name val="Tahoma"/>
      <family val="2"/>
    </font>
    <font>
      <b/>
      <sz val="10"/>
      <color indexed="8"/>
      <name val="Tahoma"/>
      <family val="2"/>
    </font>
    <font>
      <b/>
      <sz val="9"/>
      <name val="Tahoma"/>
      <family val="2"/>
    </font>
    <font>
      <sz val="10"/>
      <name val="Tahoma"/>
      <family val="2"/>
    </font>
    <font>
      <sz val="10"/>
      <color indexed="8"/>
      <name val="Tahoma"/>
      <family val="2"/>
    </font>
    <font>
      <b/>
      <i/>
      <sz val="10"/>
      <color indexed="8"/>
      <name val="Tahoma"/>
      <family val="2"/>
    </font>
    <font>
      <b/>
      <sz val="10"/>
      <name val="Tahoma"/>
      <family val="2"/>
    </font>
    <font>
      <sz val="9"/>
      <color indexed="8"/>
      <name val="Tahoma"/>
      <family val="2"/>
    </font>
    <font>
      <sz val="9"/>
      <name val="Arial"/>
      <family val="2"/>
    </font>
    <font>
      <b/>
      <sz val="9"/>
      <color indexed="8"/>
      <name val="Verdana"/>
      <family val="2"/>
    </font>
    <font>
      <b/>
      <sz val="9"/>
      <name val="Arial"/>
      <family val="2"/>
    </font>
    <font>
      <b/>
      <sz val="10"/>
      <name val="Arial"/>
      <family val="2"/>
    </font>
    <font>
      <b/>
      <sz val="9"/>
      <color indexed="8"/>
      <name val="Tahoma"/>
      <family val="2"/>
    </font>
    <font>
      <b/>
      <i/>
      <sz val="9"/>
      <color indexed="8"/>
      <name val="Tahoma"/>
      <family val="2"/>
    </font>
    <font>
      <sz val="10"/>
      <name val="Arial"/>
      <family val="2"/>
    </font>
    <font>
      <b/>
      <sz val="11"/>
      <name val="Arial"/>
      <family val="2"/>
    </font>
    <font>
      <b/>
      <sz val="8"/>
      <name val="Arial"/>
      <family val="2"/>
    </font>
    <font>
      <i/>
      <sz val="8"/>
      <name val="Arial"/>
      <family val="2"/>
    </font>
    <font>
      <b/>
      <u/>
      <sz val="10"/>
      <name val="Arial"/>
      <family val="2"/>
    </font>
    <font>
      <b/>
      <sz val="8"/>
      <name val="Tahoma"/>
      <family val="2"/>
    </font>
    <font>
      <i/>
      <sz val="9"/>
      <color indexed="8"/>
      <name val="Tahoma"/>
      <family val="2"/>
    </font>
    <font>
      <i/>
      <sz val="9"/>
      <name val="Tahoma"/>
      <family val="2"/>
    </font>
    <font>
      <sz val="8"/>
      <color indexed="8"/>
      <name val="Arial"/>
      <family val="2"/>
    </font>
    <font>
      <sz val="10"/>
      <name val="Arial"/>
      <family val="2"/>
      <charset val="1"/>
    </font>
    <font>
      <u/>
      <sz val="10"/>
      <color indexed="12"/>
      <name val="MS Sans Serif"/>
      <family val="2"/>
    </font>
    <font>
      <b/>
      <sz val="11"/>
      <color indexed="8"/>
      <name val="Calibri"/>
      <family val="2"/>
    </font>
    <font>
      <i/>
      <sz val="11"/>
      <name val="Calibri"/>
      <family val="2"/>
    </font>
    <font>
      <sz val="10"/>
      <name val="Arial"/>
      <family val="2"/>
    </font>
    <font>
      <sz val="10"/>
      <color indexed="8"/>
      <name val="匠牥晩††††††††††"/>
    </font>
    <font>
      <sz val="11"/>
      <color theme="1"/>
      <name val="Calibri"/>
      <family val="2"/>
      <charset val="1"/>
      <scheme val="minor"/>
    </font>
    <font>
      <sz val="11"/>
      <color theme="1"/>
      <name val="Calibri"/>
      <family val="2"/>
      <scheme val="minor"/>
    </font>
    <font>
      <sz val="11"/>
      <color theme="1"/>
      <name val="Arial Narrow"/>
      <family val="2"/>
      <charset val="1"/>
    </font>
    <font>
      <u/>
      <sz val="11"/>
      <color theme="10"/>
      <name val="Calibri"/>
      <family val="2"/>
    </font>
    <font>
      <sz val="11"/>
      <color rgb="FFFF0000"/>
      <name val="Calibri"/>
      <family val="2"/>
      <charset val="1"/>
      <scheme val="minor"/>
    </font>
    <font>
      <b/>
      <sz val="11"/>
      <color rgb="FF000000"/>
      <name val="Times New Roman"/>
      <family val="1"/>
    </font>
    <font>
      <sz val="11"/>
      <color rgb="FF000000"/>
      <name val="Times New Roman"/>
      <family val="1"/>
    </font>
    <font>
      <sz val="10"/>
      <name val="Calibri"/>
      <family val="2"/>
      <scheme val="minor"/>
    </font>
    <font>
      <b/>
      <sz val="8"/>
      <color rgb="FFFF0000"/>
      <name val="Arial"/>
      <family val="2"/>
    </font>
    <font>
      <sz val="8"/>
      <color rgb="FFFF0000"/>
      <name val="Arial"/>
      <family val="2"/>
    </font>
    <font>
      <b/>
      <sz val="10"/>
      <name val="Calibri"/>
      <family val="2"/>
      <scheme val="minor"/>
    </font>
    <font>
      <sz val="8"/>
      <color theme="1"/>
      <name val="Trebuchet MS"/>
      <family val="2"/>
    </font>
    <font>
      <b/>
      <sz val="11"/>
      <color theme="1"/>
      <name val="Trebuchet MS"/>
      <family val="2"/>
    </font>
    <font>
      <b/>
      <sz val="11"/>
      <color rgb="FF000000"/>
      <name val="Calibri"/>
      <family val="2"/>
      <scheme val="minor"/>
    </font>
    <font>
      <b/>
      <sz val="11"/>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0"/>
      <color rgb="FF000000"/>
      <name val="Calibri"/>
      <family val="2"/>
      <scheme val="minor"/>
    </font>
    <font>
      <sz val="8"/>
      <color theme="1"/>
      <name val="Arial"/>
      <family val="2"/>
    </font>
    <font>
      <b/>
      <sz val="8"/>
      <color theme="1"/>
      <name val="Arial"/>
      <family val="2"/>
    </font>
    <font>
      <b/>
      <sz val="16"/>
      <color rgb="FFFF0000"/>
      <name val="Calibri"/>
      <family val="2"/>
      <scheme val="minor"/>
    </font>
    <font>
      <vertAlign val="superscript"/>
      <sz val="11"/>
      <color theme="1"/>
      <name val="Calibri"/>
      <family val="2"/>
      <scheme val="minor"/>
    </font>
    <font>
      <sz val="9"/>
      <color indexed="8"/>
      <name val="Arial"/>
      <family val="2"/>
    </font>
    <font>
      <b/>
      <sz val="9"/>
      <color indexed="8"/>
      <name val="Arial"/>
      <family val="2"/>
    </font>
    <font>
      <b/>
      <i/>
      <sz val="9"/>
      <color indexed="8"/>
      <name val="Arial"/>
      <family val="2"/>
    </font>
    <font>
      <sz val="9"/>
      <color theme="1"/>
      <name val="Arial"/>
      <family val="2"/>
    </font>
    <font>
      <sz val="9"/>
      <color rgb="FFFF0000"/>
      <name val="Arial"/>
      <family val="2"/>
    </font>
    <font>
      <b/>
      <sz val="12"/>
      <name val="Arial"/>
      <family val="2"/>
    </font>
    <font>
      <sz val="11"/>
      <name val="Arial"/>
      <family val="2"/>
    </font>
    <font>
      <sz val="12"/>
      <name val="Arial"/>
      <family val="2"/>
    </font>
    <font>
      <sz val="11"/>
      <color indexed="8"/>
      <name val="Arial"/>
      <family val="2"/>
    </font>
    <font>
      <b/>
      <i/>
      <sz val="11"/>
      <name val="Arial"/>
      <family val="2"/>
    </font>
    <font>
      <b/>
      <sz val="11"/>
      <color indexed="8"/>
      <name val="Arial"/>
      <family val="2"/>
    </font>
    <font>
      <b/>
      <i/>
      <sz val="11"/>
      <color indexed="8"/>
      <name val="Arial"/>
      <family val="2"/>
    </font>
    <font>
      <i/>
      <sz val="11"/>
      <color indexed="8"/>
      <name val="Arial"/>
      <family val="2"/>
    </font>
  </fonts>
  <fills count="9">
    <fill>
      <patternFill patternType="none"/>
    </fill>
    <fill>
      <patternFill patternType="gray125"/>
    </fill>
    <fill>
      <patternFill patternType="solid">
        <fgColor indexed="9"/>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s>
  <borders count="41">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01">
    <xf numFmtId="0" fontId="0" fillId="0" borderId="0"/>
    <xf numFmtId="43" fontId="9" fillId="0" borderId="0" applyFont="0" applyFill="0" applyBorder="0" applyAlignment="0" applyProtection="0"/>
    <xf numFmtId="41" fontId="2"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5" fillId="0" borderId="0" applyFont="0" applyFill="0" applyBorder="0" applyAlignment="0" applyProtection="0"/>
    <xf numFmtId="41" fontId="3"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3"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41" fontId="2" fillId="0" borderId="0" applyFont="0" applyFill="0" applyBorder="0" applyAlignment="0" applyProtection="0"/>
    <xf numFmtId="41" fontId="46" fillId="0" borderId="0" applyFont="0" applyFill="0" applyBorder="0" applyAlignment="0" applyProtection="0"/>
    <xf numFmtId="168" fontId="40" fillId="0" borderId="0" applyFill="0" applyBorder="0" applyAlignment="0" applyProtection="0"/>
    <xf numFmtId="41" fontId="8" fillId="0" borderId="0" applyFont="0" applyFill="0" applyBorder="0" applyAlignment="0" applyProtection="0"/>
    <xf numFmtId="41" fontId="46" fillId="0" borderId="0" applyFont="0" applyFill="0" applyBorder="0" applyAlignment="0" applyProtection="0"/>
    <xf numFmtId="41" fontId="47"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8" fillId="0" borderId="0" applyFont="0" applyFill="0" applyBorder="0" applyAlignment="0" applyProtection="0"/>
    <xf numFmtId="41" fontId="2" fillId="0" borderId="0" applyFont="0" applyFill="0" applyBorder="0" applyAlignment="0" applyProtection="0"/>
    <xf numFmtId="41" fontId="46" fillId="0" borderId="0" applyFont="0" applyFill="0" applyBorder="0" applyAlignment="0" applyProtection="0"/>
    <xf numFmtId="41" fontId="48"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alignment vertical="top"/>
    </xf>
    <xf numFmtId="166" fontId="2" fillId="0" borderId="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9" fontId="40" fillId="0" borderId="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9" fontId="40" fillId="0" borderId="0" applyFill="0" applyBorder="0" applyAlignment="0" applyProtection="0"/>
    <xf numFmtId="43" fontId="47"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9" fontId="40" fillId="0" borderId="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4" fontId="3" fillId="0" borderId="0" applyFont="0" applyFill="0" applyBorder="0" applyAlignment="0" applyProtection="0"/>
    <xf numFmtId="167" fontId="2"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49" fillId="0" borderId="0" applyNumberFormat="0" applyFill="0" applyBorder="0" applyAlignment="0" applyProtection="0">
      <alignment vertical="top"/>
      <protection locked="0"/>
    </xf>
    <xf numFmtId="0" fontId="41" fillId="0" borderId="0" applyNumberFormat="0" applyFill="0" applyBorder="0" applyAlignment="0" applyProtection="0"/>
    <xf numFmtId="0" fontId="46" fillId="0" borderId="0"/>
    <xf numFmtId="0" fontId="46" fillId="0" borderId="0"/>
    <xf numFmtId="0" fontId="2" fillId="0" borderId="0"/>
    <xf numFmtId="0" fontId="47" fillId="0" borderId="0"/>
    <xf numFmtId="0" fontId="47" fillId="0" borderId="0"/>
    <xf numFmtId="0" fontId="47" fillId="0" borderId="0"/>
    <xf numFmtId="0" fontId="31" fillId="0" borderId="0"/>
    <xf numFmtId="0" fontId="47" fillId="0" borderId="0"/>
    <xf numFmtId="0" fontId="4" fillId="0" borderId="0">
      <alignment vertical="top"/>
    </xf>
    <xf numFmtId="0" fontId="3" fillId="0" borderId="0"/>
    <xf numFmtId="0" fontId="2" fillId="0" borderId="0"/>
    <xf numFmtId="0" fontId="46" fillId="0" borderId="0"/>
    <xf numFmtId="0" fontId="47" fillId="0" borderId="0"/>
    <xf numFmtId="0" fontId="47" fillId="0" borderId="0"/>
    <xf numFmtId="0" fontId="47" fillId="0" borderId="0"/>
    <xf numFmtId="0" fontId="2" fillId="0" borderId="0"/>
    <xf numFmtId="0" fontId="45" fillId="0" borderId="0"/>
    <xf numFmtId="0" fontId="2" fillId="0" borderId="0"/>
    <xf numFmtId="0" fontId="3" fillId="0" borderId="0"/>
    <xf numFmtId="0" fontId="46" fillId="0" borderId="0"/>
    <xf numFmtId="0" fontId="46" fillId="0" borderId="0"/>
    <xf numFmtId="0" fontId="2" fillId="0" borderId="0"/>
    <xf numFmtId="0" fontId="2" fillId="0" borderId="0"/>
    <xf numFmtId="0" fontId="45" fillId="0" borderId="0"/>
    <xf numFmtId="0" fontId="3" fillId="0" borderId="0"/>
    <xf numFmtId="0" fontId="47" fillId="0" borderId="0"/>
    <xf numFmtId="0" fontId="2" fillId="0" borderId="0"/>
    <xf numFmtId="0" fontId="46" fillId="0" borderId="0"/>
    <xf numFmtId="0" fontId="47" fillId="0" borderId="0"/>
    <xf numFmtId="0" fontId="47" fillId="0" borderId="0"/>
    <xf numFmtId="0" fontId="46" fillId="0" borderId="0"/>
    <xf numFmtId="0" fontId="4" fillId="0" borderId="0">
      <alignment vertical="top"/>
    </xf>
    <xf numFmtId="0" fontId="46" fillId="0" borderId="0"/>
    <xf numFmtId="0" fontId="2" fillId="0" borderId="0"/>
    <xf numFmtId="0" fontId="46" fillId="0" borderId="0"/>
    <xf numFmtId="0" fontId="46" fillId="0" borderId="0"/>
    <xf numFmtId="0" fontId="48" fillId="0" borderId="0"/>
    <xf numFmtId="0" fontId="2" fillId="0" borderId="0"/>
    <xf numFmtId="9" fontId="3" fillId="0" borderId="0" applyFont="0" applyFill="0" applyBorder="0" applyAlignment="0" applyProtection="0"/>
    <xf numFmtId="9" fontId="46" fillId="0" borderId="0" applyFont="0" applyFill="0" applyBorder="0" applyAlignment="0" applyProtection="0"/>
    <xf numFmtId="9" fontId="47" fillId="0" borderId="0" applyFont="0" applyFill="0" applyBorder="0" applyAlignment="0" applyProtection="0"/>
    <xf numFmtId="9" fontId="4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0" fontId="39" fillId="2" borderId="0">
      <alignment horizontal="left" vertical="top"/>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alignment vertical="top"/>
    </xf>
    <xf numFmtId="166"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1" fillId="0" borderId="0"/>
    <xf numFmtId="0" fontId="1" fillId="0" borderId="0"/>
    <xf numFmtId="0" fontId="2" fillId="0" borderId="0"/>
    <xf numFmtId="0" fontId="4" fillId="0" borderId="0">
      <alignment vertical="top"/>
    </xf>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640">
    <xf numFmtId="0" fontId="0" fillId="0" borderId="0" xfId="0"/>
    <xf numFmtId="4" fontId="7" fillId="0" borderId="4" xfId="96" applyNumberFormat="1" applyFont="1" applyFill="1" applyBorder="1" applyAlignment="1">
      <alignment vertical="center"/>
    </xf>
    <xf numFmtId="4" fontId="6" fillId="0" borderId="5" xfId="96" applyNumberFormat="1" applyFont="1" applyFill="1" applyBorder="1" applyAlignment="1">
      <alignment horizontal="left" vertical="center" indent="1"/>
    </xf>
    <xf numFmtId="4" fontId="6" fillId="0" borderId="5" xfId="96" applyNumberFormat="1" applyFont="1" applyFill="1" applyBorder="1" applyAlignment="1">
      <alignment horizontal="left" vertical="center" indent="2"/>
    </xf>
    <xf numFmtId="4" fontId="7" fillId="0" borderId="5" xfId="96" applyNumberFormat="1" applyFont="1" applyFill="1" applyBorder="1" applyAlignment="1">
      <alignment horizontal="left" vertical="center" indent="4"/>
    </xf>
    <xf numFmtId="4" fontId="7" fillId="0" borderId="5" xfId="96" applyNumberFormat="1" applyFont="1" applyFill="1" applyBorder="1" applyAlignment="1">
      <alignment horizontal="center" vertical="center"/>
    </xf>
    <xf numFmtId="4" fontId="7" fillId="0" borderId="5" xfId="96" applyNumberFormat="1" applyFont="1" applyFill="1" applyBorder="1" applyAlignment="1"/>
    <xf numFmtId="4" fontId="7" fillId="0" borderId="5" xfId="96" applyNumberFormat="1" applyFont="1" applyFill="1" applyBorder="1" applyAlignment="1">
      <alignment horizontal="left" vertical="center"/>
    </xf>
    <xf numFmtId="0" fontId="7" fillId="0" borderId="5" xfId="96" applyFont="1" applyFill="1" applyBorder="1" applyAlignment="1" applyProtection="1">
      <alignment horizontal="left" vertical="top" wrapText="1"/>
      <protection locked="0"/>
    </xf>
    <xf numFmtId="0" fontId="6" fillId="0" borderId="5" xfId="96" applyFont="1" applyFill="1" applyBorder="1" applyAlignment="1" applyProtection="1">
      <alignment horizontal="left" vertical="top" wrapText="1" indent="1"/>
      <protection locked="0"/>
    </xf>
    <xf numFmtId="0" fontId="6" fillId="0" borderId="5" xfId="96" applyFont="1" applyFill="1" applyBorder="1" applyAlignment="1" applyProtection="1">
      <alignment horizontal="left" vertical="top" wrapText="1" indent="2"/>
      <protection locked="0"/>
    </xf>
    <xf numFmtId="0" fontId="7" fillId="0" borderId="5" xfId="96" applyFont="1" applyFill="1" applyBorder="1" applyAlignment="1" applyProtection="1">
      <alignment horizontal="left" vertical="top" wrapText="1" indent="3"/>
      <protection locked="0"/>
    </xf>
    <xf numFmtId="0" fontId="6" fillId="0" borderId="5" xfId="96" applyFont="1" applyFill="1" applyBorder="1" applyAlignment="1" applyProtection="1">
      <alignment horizontal="left" vertical="top" wrapText="1" indent="3"/>
      <protection locked="0"/>
    </xf>
    <xf numFmtId="0" fontId="7" fillId="0" borderId="5" xfId="96" applyFont="1" applyFill="1" applyBorder="1" applyAlignment="1" applyProtection="1">
      <alignment horizontal="left" vertical="top" wrapText="1" indent="4"/>
      <protection locked="0"/>
    </xf>
    <xf numFmtId="0" fontId="7" fillId="0" borderId="5" xfId="96" applyFont="1" applyFill="1" applyBorder="1" applyAlignment="1" applyProtection="1">
      <alignment horizontal="center" vertical="top" wrapText="1"/>
      <protection locked="0"/>
    </xf>
    <xf numFmtId="0" fontId="7" fillId="0" borderId="5" xfId="96" applyFont="1" applyFill="1" applyBorder="1" applyAlignment="1" applyProtection="1">
      <alignment vertical="top" wrapText="1"/>
      <protection locked="0"/>
    </xf>
    <xf numFmtId="0" fontId="6" fillId="6" borderId="5" xfId="96" applyFont="1" applyFill="1" applyBorder="1" applyAlignment="1" applyProtection="1">
      <alignment horizontal="left" vertical="top" wrapText="1" indent="2"/>
      <protection locked="0"/>
    </xf>
    <xf numFmtId="0" fontId="7" fillId="6" borderId="5" xfId="96" applyFont="1" applyFill="1" applyBorder="1" applyAlignment="1" applyProtection="1">
      <alignment horizontal="left" vertical="top" wrapText="1" indent="3"/>
      <protection locked="0"/>
    </xf>
    <xf numFmtId="0" fontId="7" fillId="0" borderId="8" xfId="96" applyFont="1" applyFill="1" applyBorder="1" applyAlignment="1" applyProtection="1">
      <alignment horizontal="center" vertical="top" wrapText="1"/>
      <protection locked="0"/>
    </xf>
    <xf numFmtId="0" fontId="7" fillId="0" borderId="5" xfId="96" applyFont="1" applyFill="1" applyBorder="1" applyAlignment="1" applyProtection="1">
      <alignment horizontal="left" vertical="top" wrapText="1" indent="1"/>
      <protection locked="0"/>
    </xf>
    <xf numFmtId="0" fontId="7" fillId="0" borderId="6" xfId="96" applyFont="1" applyFill="1" applyBorder="1" applyAlignment="1" applyProtection="1">
      <alignment horizontal="center" vertical="top" wrapText="1"/>
      <protection locked="0"/>
    </xf>
    <xf numFmtId="39" fontId="11" fillId="0" borderId="0" xfId="0" applyNumberFormat="1" applyFont="1" applyBorder="1" applyAlignment="1">
      <alignment vertical="top"/>
    </xf>
    <xf numFmtId="39" fontId="51" fillId="0" borderId="0" xfId="0" applyNumberFormat="1" applyFont="1" applyFill="1" applyBorder="1" applyAlignment="1">
      <alignment vertical="top"/>
    </xf>
    <xf numFmtId="39" fontId="52" fillId="0" borderId="0" xfId="0" applyNumberFormat="1" applyFont="1" applyFill="1" applyBorder="1" applyAlignment="1">
      <alignment vertical="top"/>
    </xf>
    <xf numFmtId="39" fontId="11" fillId="0" borderId="0" xfId="0" applyNumberFormat="1" applyFont="1" applyFill="1" applyBorder="1" applyAlignment="1">
      <alignment vertical="top"/>
    </xf>
    <xf numFmtId="41" fontId="11" fillId="0" borderId="0" xfId="2" applyFont="1" applyBorder="1" applyAlignment="1">
      <alignment vertical="top"/>
    </xf>
    <xf numFmtId="39" fontId="12" fillId="0" borderId="0" xfId="0" applyNumberFormat="1" applyFont="1" applyBorder="1" applyAlignment="1">
      <alignment horizontal="right" vertical="top"/>
    </xf>
    <xf numFmtId="39" fontId="11" fillId="0" borderId="0" xfId="0" applyNumberFormat="1" applyFont="1" applyBorder="1" applyAlignment="1">
      <alignment horizontal="right" vertical="top"/>
    </xf>
    <xf numFmtId="39" fontId="11" fillId="0" borderId="0" xfId="0" applyNumberFormat="1" applyFont="1" applyBorder="1" applyAlignment="1">
      <alignment horizontal="right" vertical="center"/>
    </xf>
    <xf numFmtId="39" fontId="12" fillId="0" borderId="0" xfId="0" applyNumberFormat="1" applyFont="1" applyBorder="1" applyAlignment="1">
      <alignment horizontal="right" vertical="center"/>
    </xf>
    <xf numFmtId="41" fontId="11" fillId="0" borderId="0" xfId="2" applyFont="1" applyBorder="1" applyAlignment="1">
      <alignment vertical="center"/>
    </xf>
    <xf numFmtId="39" fontId="52" fillId="0" borderId="0" xfId="0" applyNumberFormat="1" applyFont="1" applyFill="1" applyBorder="1" applyAlignment="1">
      <alignment horizontal="right" vertical="center"/>
    </xf>
    <xf numFmtId="39" fontId="51" fillId="0" borderId="0" xfId="0" applyNumberFormat="1" applyFont="1" applyFill="1" applyBorder="1" applyAlignment="1">
      <alignment horizontal="right" vertical="center"/>
    </xf>
    <xf numFmtId="0" fontId="11" fillId="0" borderId="0" xfId="0" applyFont="1" applyBorder="1" applyAlignment="1">
      <alignment vertical="center"/>
    </xf>
    <xf numFmtId="41" fontId="11" fillId="0" borderId="0" xfId="2" applyFont="1" applyBorder="1" applyAlignment="1">
      <alignment horizontal="right" vertical="center"/>
    </xf>
    <xf numFmtId="39" fontId="11" fillId="0" borderId="0" xfId="0" applyNumberFormat="1" applyFont="1" applyBorder="1" applyAlignment="1">
      <alignment vertical="center"/>
    </xf>
    <xf numFmtId="43" fontId="51" fillId="0" borderId="0" xfId="0" applyNumberFormat="1" applyFont="1" applyFill="1" applyBorder="1" applyAlignment="1">
      <alignment vertical="top"/>
    </xf>
    <xf numFmtId="0" fontId="6" fillId="0" borderId="0" xfId="123" applyFont="1" applyFill="1" applyAlignment="1">
      <alignment vertical="top"/>
    </xf>
    <xf numFmtId="0" fontId="6" fillId="0" borderId="0" xfId="123" applyFont="1" applyFill="1" applyBorder="1" applyAlignment="1">
      <alignment vertical="top"/>
    </xf>
    <xf numFmtId="0" fontId="7" fillId="0" borderId="1" xfId="123" applyFont="1" applyFill="1" applyBorder="1" applyAlignment="1">
      <alignment horizontal="center" vertical="center"/>
    </xf>
    <xf numFmtId="0" fontId="7" fillId="0" borderId="2" xfId="123" applyFont="1" applyFill="1" applyBorder="1" applyAlignment="1">
      <alignment horizontal="center" vertical="center"/>
    </xf>
    <xf numFmtId="43" fontId="7" fillId="0" borderId="9" xfId="67" applyNumberFormat="1" applyFont="1" applyFill="1" applyBorder="1" applyAlignment="1">
      <alignment horizontal="center" vertical="center"/>
    </xf>
    <xf numFmtId="0" fontId="7" fillId="0" borderId="5" xfId="123" applyFont="1" applyFill="1" applyBorder="1" applyAlignment="1">
      <alignment horizontal="center" vertical="center"/>
    </xf>
    <xf numFmtId="43" fontId="7" fillId="0" borderId="5" xfId="67" applyNumberFormat="1" applyFont="1" applyFill="1" applyBorder="1" applyAlignment="1">
      <alignment horizontal="center" vertical="center"/>
    </xf>
    <xf numFmtId="0" fontId="6" fillId="0" borderId="5" xfId="123" applyFont="1" applyFill="1" applyBorder="1" applyAlignment="1">
      <alignment horizontal="left" vertical="top" indent="1"/>
    </xf>
    <xf numFmtId="43" fontId="6" fillId="0" borderId="5" xfId="67" applyNumberFormat="1" applyFont="1" applyFill="1" applyBorder="1" applyAlignment="1">
      <alignment vertical="top"/>
    </xf>
    <xf numFmtId="43" fontId="6" fillId="0" borderId="5" xfId="67" applyNumberFormat="1" applyFont="1" applyFill="1" applyBorder="1" applyAlignment="1">
      <alignment vertical="top" wrapText="1"/>
    </xf>
    <xf numFmtId="0" fontId="6" fillId="6" borderId="5" xfId="123" applyFont="1" applyFill="1" applyBorder="1" applyAlignment="1">
      <alignment horizontal="left" vertical="top" indent="1"/>
    </xf>
    <xf numFmtId="43" fontId="7" fillId="6" borderId="5" xfId="67" applyNumberFormat="1" applyFont="1" applyFill="1" applyBorder="1" applyAlignment="1">
      <alignment vertical="top" wrapText="1"/>
    </xf>
    <xf numFmtId="43" fontId="7" fillId="0" borderId="5" xfId="67" applyNumberFormat="1" applyFont="1" applyFill="1" applyBorder="1" applyAlignment="1">
      <alignment vertical="top"/>
    </xf>
    <xf numFmtId="43" fontId="7" fillId="0" borderId="5" xfId="67" applyNumberFormat="1" applyFont="1" applyFill="1" applyBorder="1" applyAlignment="1">
      <alignment horizontal="left" vertical="top" wrapText="1"/>
    </xf>
    <xf numFmtId="43" fontId="6" fillId="0" borderId="5" xfId="67" applyNumberFormat="1" applyFont="1" applyFill="1" applyBorder="1" applyAlignment="1">
      <alignment horizontal="right" vertical="top"/>
    </xf>
    <xf numFmtId="43" fontId="6" fillId="0" borderId="5" xfId="67" applyNumberFormat="1" applyFont="1" applyFill="1" applyBorder="1" applyAlignment="1">
      <alignment horizontal="right"/>
    </xf>
    <xf numFmtId="43" fontId="6" fillId="0" borderId="5" xfId="67" applyNumberFormat="1" applyFont="1" applyFill="1" applyBorder="1" applyAlignment="1">
      <alignment horizontal="left" vertical="center" wrapText="1"/>
    </xf>
    <xf numFmtId="43" fontId="7" fillId="0" borderId="5" xfId="67" applyNumberFormat="1" applyFont="1" applyFill="1" applyBorder="1" applyAlignment="1">
      <alignment horizontal="left" vertical="center" wrapText="1"/>
    </xf>
    <xf numFmtId="0" fontId="6" fillId="0" borderId="8" xfId="123" applyFont="1" applyFill="1" applyBorder="1" applyAlignment="1">
      <alignment horizontal="left" vertical="top" indent="1"/>
    </xf>
    <xf numFmtId="43" fontId="7" fillId="0" borderId="8" xfId="67" applyNumberFormat="1" applyFont="1" applyFill="1" applyBorder="1" applyAlignment="1">
      <alignment horizontal="left" vertical="center" wrapText="1"/>
    </xf>
    <xf numFmtId="0" fontId="7" fillId="0" borderId="5" xfId="123" applyFont="1" applyFill="1" applyBorder="1" applyAlignment="1">
      <alignment horizontal="left" vertical="top" indent="1"/>
    </xf>
    <xf numFmtId="0" fontId="6" fillId="0" borderId="4" xfId="123" applyFont="1" applyFill="1" applyBorder="1" applyAlignment="1">
      <alignment horizontal="left" vertical="top" indent="1"/>
    </xf>
    <xf numFmtId="43" fontId="7" fillId="0" borderId="4" xfId="67" applyNumberFormat="1" applyFont="1" applyFill="1" applyBorder="1" applyAlignment="1">
      <alignment vertical="top"/>
    </xf>
    <xf numFmtId="43" fontId="7" fillId="0" borderId="5" xfId="67" applyNumberFormat="1" applyFont="1" applyFill="1" applyBorder="1" applyAlignment="1">
      <alignment vertical="top" wrapText="1"/>
    </xf>
    <xf numFmtId="43" fontId="6" fillId="0" borderId="5" xfId="67" applyNumberFormat="1" applyFont="1" applyFill="1" applyBorder="1" applyAlignment="1">
      <alignment vertical="center"/>
    </xf>
    <xf numFmtId="43" fontId="7" fillId="0" borderId="5" xfId="67" applyNumberFormat="1" applyFont="1" applyFill="1" applyBorder="1" applyAlignment="1">
      <alignment vertical="center"/>
    </xf>
    <xf numFmtId="43" fontId="7" fillId="0" borderId="8" xfId="67" applyNumberFormat="1" applyFont="1" applyFill="1" applyBorder="1" applyAlignment="1">
      <alignment vertical="top"/>
    </xf>
    <xf numFmtId="0" fontId="6" fillId="0" borderId="6" xfId="123" applyFont="1" applyFill="1" applyBorder="1" applyAlignment="1">
      <alignment horizontal="left" vertical="top" indent="1"/>
    </xf>
    <xf numFmtId="43" fontId="7" fillId="0" borderId="6" xfId="67" applyNumberFormat="1" applyFont="1" applyFill="1" applyBorder="1" applyAlignment="1">
      <alignment horizontal="left" vertical="center" wrapText="1"/>
    </xf>
    <xf numFmtId="0" fontId="6" fillId="0" borderId="0" xfId="0" applyFont="1"/>
    <xf numFmtId="43" fontId="6" fillId="0" borderId="0" xfId="1" applyFont="1"/>
    <xf numFmtId="0" fontId="6" fillId="0" borderId="0" xfId="0" applyFont="1" applyBorder="1"/>
    <xf numFmtId="0" fontId="7" fillId="0" borderId="5" xfId="96" applyFont="1" applyFill="1" applyBorder="1" applyAlignment="1" applyProtection="1">
      <alignment horizontal="center" vertical="center" wrapText="1"/>
      <protection locked="0"/>
    </xf>
    <xf numFmtId="41" fontId="6" fillId="0" borderId="0" xfId="2" applyFont="1" applyBorder="1"/>
    <xf numFmtId="43" fontId="6" fillId="0" borderId="0" xfId="0" applyNumberFormat="1" applyFont="1"/>
    <xf numFmtId="164" fontId="6" fillId="0" borderId="0" xfId="2" applyNumberFormat="1" applyFont="1" applyBorder="1"/>
    <xf numFmtId="41" fontId="7" fillId="0" borderId="0" xfId="2" applyFont="1" applyBorder="1"/>
    <xf numFmtId="0" fontId="7" fillId="0" borderId="0" xfId="0" applyFont="1" applyBorder="1"/>
    <xf numFmtId="43" fontId="6" fillId="0" borderId="0" xfId="67" applyNumberFormat="1" applyFont="1" applyFill="1" applyBorder="1" applyAlignment="1">
      <alignment vertical="top"/>
    </xf>
    <xf numFmtId="39" fontId="51" fillId="0" borderId="10" xfId="0" applyNumberFormat="1" applyFont="1" applyFill="1" applyBorder="1" applyAlignment="1">
      <alignment vertical="top"/>
    </xf>
    <xf numFmtId="43" fontId="7" fillId="0" borderId="0" xfId="67" applyNumberFormat="1" applyFont="1" applyFill="1" applyBorder="1" applyAlignment="1">
      <alignment vertical="top"/>
    </xf>
    <xf numFmtId="39" fontId="52" fillId="0" borderId="5" xfId="0" applyNumberFormat="1" applyFont="1" applyFill="1" applyBorder="1" applyAlignment="1">
      <alignment vertical="top"/>
    </xf>
    <xf numFmtId="43" fontId="7" fillId="0" borderId="0" xfId="67" applyNumberFormat="1" applyFont="1" applyFill="1" applyBorder="1" applyAlignment="1">
      <alignment horizontal="left" vertical="top" wrapText="1"/>
    </xf>
    <xf numFmtId="43" fontId="7" fillId="0" borderId="0" xfId="67" applyNumberFormat="1" applyFont="1" applyFill="1" applyBorder="1" applyAlignment="1">
      <alignment horizontal="left" vertical="center" wrapText="1"/>
    </xf>
    <xf numFmtId="43" fontId="7" fillId="0" borderId="0" xfId="67" applyNumberFormat="1" applyFont="1" applyFill="1" applyBorder="1" applyAlignment="1">
      <alignment vertical="center"/>
    </xf>
    <xf numFmtId="164" fontId="6" fillId="0" borderId="0" xfId="2" applyNumberFormat="1" applyFont="1"/>
    <xf numFmtId="41" fontId="6" fillId="0" borderId="0" xfId="2" applyFont="1"/>
    <xf numFmtId="0" fontId="14" fillId="0" borderId="0" xfId="96" applyFont="1" applyFill="1" applyBorder="1" applyAlignment="1">
      <alignment horizontal="left" vertical="top" wrapText="1"/>
    </xf>
    <xf numFmtId="0" fontId="2" fillId="0" borderId="0" xfId="96" applyFont="1"/>
    <xf numFmtId="0" fontId="15" fillId="0" borderId="0" xfId="96" applyFont="1"/>
    <xf numFmtId="0" fontId="13" fillId="0" borderId="0" xfId="96" applyFont="1" applyFill="1" applyBorder="1" applyAlignment="1">
      <alignment horizontal="center" vertical="top"/>
    </xf>
    <xf numFmtId="0" fontId="2" fillId="0" borderId="0" xfId="96" applyFont="1" applyFill="1" applyBorder="1" applyAlignment="1">
      <alignment vertical="top"/>
    </xf>
    <xf numFmtId="0" fontId="16" fillId="0" borderId="0" xfId="96" applyFont="1" applyFill="1" applyBorder="1" applyAlignment="1">
      <alignment horizontal="right" vertical="top" wrapText="1"/>
    </xf>
    <xf numFmtId="0" fontId="18" fillId="0" borderId="17" xfId="96" applyFont="1" applyBorder="1" applyAlignment="1">
      <alignment horizontal="center" vertical="center" wrapText="1"/>
    </xf>
    <xf numFmtId="0" fontId="18" fillId="0" borderId="18" xfId="96" applyFont="1" applyBorder="1" applyAlignment="1">
      <alignment horizontal="center" vertical="center" wrapText="1"/>
    </xf>
    <xf numFmtId="0" fontId="19" fillId="4" borderId="19" xfId="96" applyFont="1" applyFill="1" applyBorder="1" applyAlignment="1">
      <alignment horizontal="center"/>
    </xf>
    <xf numFmtId="0" fontId="18" fillId="4" borderId="20" xfId="96" applyFont="1" applyFill="1" applyBorder="1" applyAlignment="1">
      <alignment horizontal="center" vertical="center" wrapText="1"/>
    </xf>
    <xf numFmtId="0" fontId="20" fillId="0" borderId="21" xfId="96" applyFont="1" applyBorder="1" applyAlignment="1">
      <alignment horizontal="center" vertical="center"/>
    </xf>
    <xf numFmtId="0" fontId="18" fillId="0" borderId="5" xfId="96" applyFont="1" applyBorder="1" applyAlignment="1">
      <alignment horizontal="left" vertical="center" wrapText="1"/>
    </xf>
    <xf numFmtId="43" fontId="21" fillId="0" borderId="5" xfId="96" applyNumberFormat="1" applyFont="1" applyBorder="1" applyAlignment="1">
      <alignment vertical="center" wrapText="1"/>
    </xf>
    <xf numFmtId="0" fontId="21" fillId="0" borderId="5" xfId="96" applyFont="1" applyBorder="1" applyAlignment="1">
      <alignment horizontal="left" vertical="center" wrapText="1" indent="1"/>
    </xf>
    <xf numFmtId="39" fontId="21" fillId="0" borderId="5" xfId="96" applyNumberFormat="1" applyFont="1" applyBorder="1" applyAlignment="1">
      <alignment vertical="center" wrapText="1"/>
    </xf>
    <xf numFmtId="43" fontId="21" fillId="0" borderId="5" xfId="96" applyNumberFormat="1" applyFont="1" applyBorder="1" applyAlignment="1">
      <alignment horizontal="right" vertical="center"/>
    </xf>
    <xf numFmtId="41" fontId="15" fillId="0" borderId="0" xfId="2" applyFont="1"/>
    <xf numFmtId="39" fontId="21" fillId="0" borderId="5" xfId="96" applyNumberFormat="1" applyFont="1" applyBorder="1" applyAlignment="1">
      <alignment horizontal="right" vertical="center" wrapText="1"/>
    </xf>
    <xf numFmtId="43" fontId="20" fillId="0" borderId="5" xfId="96" applyNumberFormat="1" applyFont="1" applyFill="1" applyBorder="1" applyAlignment="1">
      <alignment horizontal="right" vertical="center"/>
    </xf>
    <xf numFmtId="39" fontId="15" fillId="0" borderId="0" xfId="96" applyNumberFormat="1" applyFont="1"/>
    <xf numFmtId="41" fontId="53" fillId="0" borderId="0" xfId="2" applyFont="1"/>
    <xf numFmtId="0" fontId="22" fillId="0" borderId="5" xfId="96" applyFont="1" applyBorder="1" applyAlignment="1">
      <alignment horizontal="left" vertical="center" wrapText="1" indent="6"/>
    </xf>
    <xf numFmtId="43" fontId="23" fillId="0" borderId="5" xfId="96" applyNumberFormat="1" applyFont="1" applyFill="1" applyBorder="1" applyAlignment="1">
      <alignment horizontal="right" vertical="center"/>
    </xf>
    <xf numFmtId="0" fontId="22" fillId="0" borderId="5" xfId="96" applyFont="1" applyBorder="1" applyAlignment="1">
      <alignment horizontal="left" vertical="center" wrapText="1"/>
    </xf>
    <xf numFmtId="0" fontId="21" fillId="0" borderId="5" xfId="96" applyFont="1" applyBorder="1" applyAlignment="1">
      <alignment horizontal="left" vertical="center" wrapText="1" indent="2"/>
    </xf>
    <xf numFmtId="0" fontId="18" fillId="0" borderId="5" xfId="96" applyFont="1" applyBorder="1" applyAlignment="1">
      <alignment vertical="center" wrapText="1"/>
    </xf>
    <xf numFmtId="0" fontId="18" fillId="0" borderId="5" xfId="96" applyFont="1" applyBorder="1" applyAlignment="1">
      <alignment horizontal="center" vertical="center" wrapText="1"/>
    </xf>
    <xf numFmtId="0" fontId="17" fillId="0" borderId="22" xfId="96" applyFont="1" applyBorder="1" applyAlignment="1">
      <alignment horizontal="center" vertical="center"/>
    </xf>
    <xf numFmtId="0" fontId="24" fillId="0" borderId="6" xfId="96" applyFont="1" applyBorder="1" applyAlignment="1">
      <alignment horizontal="left" vertical="center" wrapText="1"/>
    </xf>
    <xf numFmtId="43" fontId="17" fillId="0" borderId="6" xfId="96" applyNumberFormat="1" applyFont="1" applyFill="1" applyBorder="1" applyAlignment="1">
      <alignment horizontal="right" vertical="center"/>
    </xf>
    <xf numFmtId="0" fontId="25" fillId="0" borderId="0" xfId="96" applyFont="1" applyBorder="1"/>
    <xf numFmtId="0" fontId="26" fillId="0" borderId="0" xfId="96" applyFont="1" applyBorder="1" applyAlignment="1">
      <alignment horizontal="left" vertical="top" wrapText="1" indent="1"/>
    </xf>
    <xf numFmtId="39" fontId="24" fillId="0" borderId="0" xfId="96" applyNumberFormat="1" applyFont="1" applyBorder="1" applyAlignment="1">
      <alignment vertical="top"/>
    </xf>
    <xf numFmtId="0" fontId="24" fillId="0" borderId="0" xfId="96" applyFont="1" applyBorder="1" applyAlignment="1">
      <alignment vertical="top"/>
    </xf>
    <xf numFmtId="39" fontId="27" fillId="0" borderId="0" xfId="96" applyNumberFormat="1" applyFont="1"/>
    <xf numFmtId="41" fontId="28" fillId="0" borderId="0" xfId="96" applyNumberFormat="1" applyFont="1"/>
    <xf numFmtId="0" fontId="2" fillId="0" borderId="0" xfId="96"/>
    <xf numFmtId="0" fontId="2" fillId="0" borderId="0" xfId="96" applyAlignment="1">
      <alignment horizontal="left" indent="1"/>
    </xf>
    <xf numFmtId="41" fontId="0" fillId="0" borderId="0" xfId="2" applyFont="1"/>
    <xf numFmtId="39" fontId="20" fillId="0" borderId="0" xfId="96" applyNumberFormat="1" applyFont="1" applyAlignment="1">
      <alignment horizontal="center"/>
    </xf>
    <xf numFmtId="41" fontId="2" fillId="0" borderId="0" xfId="96" applyNumberFormat="1"/>
    <xf numFmtId="41" fontId="23" fillId="0" borderId="0" xfId="2" applyFont="1" applyAlignment="1">
      <alignment horizontal="center"/>
    </xf>
    <xf numFmtId="41" fontId="20" fillId="0" borderId="0" xfId="2" applyFont="1"/>
    <xf numFmtId="0" fontId="20" fillId="0" borderId="0" xfId="96" applyFont="1"/>
    <xf numFmtId="41" fontId="28" fillId="0" borderId="0" xfId="2" applyFont="1"/>
    <xf numFmtId="41" fontId="2" fillId="0" borderId="0" xfId="96" applyNumberFormat="1" applyFont="1"/>
    <xf numFmtId="41" fontId="24" fillId="0" borderId="0" xfId="96" applyNumberFormat="1" applyFont="1" applyBorder="1" applyAlignment="1">
      <alignment vertical="center" wrapText="1"/>
    </xf>
    <xf numFmtId="41" fontId="29" fillId="0" borderId="0" xfId="96" applyNumberFormat="1" applyFont="1" applyBorder="1" applyAlignment="1">
      <alignment vertical="center" wrapText="1"/>
    </xf>
    <xf numFmtId="41" fontId="30" fillId="0" borderId="0" xfId="96" applyNumberFormat="1" applyFont="1" applyBorder="1" applyAlignment="1">
      <alignment vertical="center" wrapText="1"/>
    </xf>
    <xf numFmtId="0" fontId="31" fillId="0" borderId="0" xfId="92"/>
    <xf numFmtId="0" fontId="27" fillId="0" borderId="0" xfId="92" applyFont="1" applyAlignment="1"/>
    <xf numFmtId="0" fontId="27" fillId="0" borderId="0" xfId="92" applyFont="1" applyBorder="1" applyAlignment="1"/>
    <xf numFmtId="0" fontId="15" fillId="0" borderId="0" xfId="92" applyFont="1" applyBorder="1" applyAlignment="1"/>
    <xf numFmtId="0" fontId="27" fillId="0" borderId="0" xfId="92" applyFont="1" applyBorder="1" applyAlignment="1">
      <alignment horizontal="center"/>
    </xf>
    <xf numFmtId="0" fontId="33" fillId="0" borderId="0" xfId="92" quotePrefix="1" applyFont="1" applyBorder="1" applyAlignment="1">
      <alignment horizontal="center"/>
    </xf>
    <xf numFmtId="0" fontId="33" fillId="0" borderId="0" xfId="92" applyFont="1" applyBorder="1" applyAlignment="1">
      <alignment horizontal="left"/>
    </xf>
    <xf numFmtId="0" fontId="15" fillId="0" borderId="0" xfId="92" applyFont="1" applyBorder="1" applyAlignment="1">
      <alignment horizontal="center"/>
    </xf>
    <xf numFmtId="0" fontId="34" fillId="0" borderId="0" xfId="92" applyFont="1" applyBorder="1" applyAlignment="1">
      <alignment horizontal="center"/>
    </xf>
    <xf numFmtId="0" fontId="15" fillId="0" borderId="23" xfId="92" applyFont="1" applyBorder="1"/>
    <xf numFmtId="0" fontId="15" fillId="0" borderId="0" xfId="92" applyFont="1" applyBorder="1"/>
    <xf numFmtId="0" fontId="27" fillId="3" borderId="24" xfId="92" applyFont="1" applyFill="1" applyBorder="1" applyAlignment="1">
      <alignment horizontal="center" vertical="center"/>
    </xf>
    <xf numFmtId="0" fontId="27" fillId="3" borderId="25" xfId="92" applyFont="1" applyFill="1" applyBorder="1" applyAlignment="1">
      <alignment horizontal="center" vertical="center"/>
    </xf>
    <xf numFmtId="0" fontId="27" fillId="3" borderId="25" xfId="92" applyFont="1" applyFill="1" applyBorder="1" applyAlignment="1">
      <alignment horizontal="center" vertical="center" wrapText="1"/>
    </xf>
    <xf numFmtId="0" fontId="31" fillId="0" borderId="0" xfId="92" applyBorder="1"/>
    <xf numFmtId="0" fontId="27" fillId="0" borderId="9" xfId="92" applyFont="1" applyFill="1" applyBorder="1" applyAlignment="1">
      <alignment horizontal="center" vertical="center"/>
    </xf>
    <xf numFmtId="0" fontId="27" fillId="0" borderId="2" xfId="92" applyFont="1" applyFill="1" applyBorder="1" applyAlignment="1">
      <alignment horizontal="center" vertical="center"/>
    </xf>
    <xf numFmtId="0" fontId="27" fillId="0" borderId="5" xfId="92" applyFont="1" applyBorder="1" applyAlignment="1">
      <alignment horizontal="left" vertical="center"/>
    </xf>
    <xf numFmtId="0" fontId="27" fillId="0" borderId="26" xfId="92" applyFont="1" applyBorder="1" applyAlignment="1">
      <alignment horizontal="left" vertical="center"/>
    </xf>
    <xf numFmtId="41" fontId="27" fillId="0" borderId="26" xfId="2" applyNumberFormat="1" applyFont="1" applyFill="1" applyBorder="1" applyAlignment="1">
      <alignment vertical="center"/>
    </xf>
    <xf numFmtId="9" fontId="27" fillId="0" borderId="26" xfId="2" applyNumberFormat="1" applyFont="1" applyFill="1" applyBorder="1" applyAlignment="1">
      <alignment vertical="center"/>
    </xf>
    <xf numFmtId="0" fontId="25" fillId="0" borderId="5" xfId="92" applyFont="1" applyBorder="1" applyAlignment="1">
      <alignment horizontal="left" vertical="center"/>
    </xf>
    <xf numFmtId="0" fontId="25" fillId="0" borderId="26" xfId="92" applyFont="1" applyBorder="1" applyAlignment="1">
      <alignment horizontal="left" vertical="center"/>
    </xf>
    <xf numFmtId="43" fontId="25" fillId="0" borderId="26" xfId="2" applyNumberFormat="1" applyFont="1" applyFill="1" applyBorder="1" applyAlignment="1">
      <alignment vertical="center"/>
    </xf>
    <xf numFmtId="10" fontId="25" fillId="0" borderId="26" xfId="2" applyNumberFormat="1" applyFont="1" applyFill="1" applyBorder="1" applyAlignment="1">
      <alignment vertical="center"/>
    </xf>
    <xf numFmtId="43" fontId="25" fillId="0" borderId="5" xfId="2" applyNumberFormat="1" applyFont="1" applyBorder="1" applyAlignment="1">
      <alignment vertical="center"/>
    </xf>
    <xf numFmtId="37" fontId="31" fillId="0" borderId="0" xfId="92" applyNumberFormat="1"/>
    <xf numFmtId="0" fontId="25" fillId="0" borderId="9" xfId="92" applyFont="1" applyBorder="1" applyAlignment="1">
      <alignment horizontal="left" vertical="center"/>
    </xf>
    <xf numFmtId="0" fontId="25" fillId="0" borderId="2" xfId="92" applyFont="1" applyBorder="1" applyAlignment="1">
      <alignment horizontal="left" vertical="center"/>
    </xf>
    <xf numFmtId="43" fontId="25" fillId="0" borderId="2" xfId="2" applyNumberFormat="1" applyFont="1" applyBorder="1" applyAlignment="1">
      <alignment vertical="center"/>
    </xf>
    <xf numFmtId="10" fontId="25" fillId="0" borderId="2" xfId="2" applyNumberFormat="1" applyFont="1" applyBorder="1" applyAlignment="1">
      <alignment vertical="center"/>
    </xf>
    <xf numFmtId="3" fontId="2" fillId="0" borderId="26" xfId="2" applyNumberFormat="1" applyFont="1" applyBorder="1" applyAlignment="1">
      <alignment horizontal="right" vertical="center"/>
    </xf>
    <xf numFmtId="43" fontId="27" fillId="0" borderId="27" xfId="2" applyNumberFormat="1" applyFont="1" applyBorder="1" applyAlignment="1">
      <alignment vertical="center"/>
    </xf>
    <xf numFmtId="43" fontId="27" fillId="0" borderId="28" xfId="2" applyNumberFormat="1" applyFont="1" applyBorder="1" applyAlignment="1">
      <alignment vertical="center"/>
    </xf>
    <xf numFmtId="10" fontId="27" fillId="0" borderId="28" xfId="2" applyNumberFormat="1" applyFont="1" applyBorder="1" applyAlignment="1">
      <alignment vertical="center"/>
    </xf>
    <xf numFmtId="43" fontId="27" fillId="0" borderId="26" xfId="2" applyNumberFormat="1" applyFont="1" applyBorder="1" applyAlignment="1">
      <alignment vertical="center"/>
    </xf>
    <xf numFmtId="10" fontId="27" fillId="0" borderId="26" xfId="2" applyNumberFormat="1" applyFont="1" applyBorder="1" applyAlignment="1">
      <alignment vertical="center"/>
    </xf>
    <xf numFmtId="43" fontId="25" fillId="0" borderId="26" xfId="2" applyNumberFormat="1" applyFont="1" applyBorder="1" applyAlignment="1">
      <alignment vertical="center"/>
    </xf>
    <xf numFmtId="43" fontId="27" fillId="0" borderId="5" xfId="2" applyNumberFormat="1" applyFont="1" applyBorder="1" applyAlignment="1">
      <alignment vertical="center"/>
    </xf>
    <xf numFmtId="10" fontId="27" fillId="0" borderId="5" xfId="2" applyNumberFormat="1" applyFont="1" applyBorder="1" applyAlignment="1">
      <alignment vertical="center"/>
    </xf>
    <xf numFmtId="10" fontId="27" fillId="0" borderId="27" xfId="2" applyNumberFormat="1" applyFont="1" applyFill="1" applyBorder="1" applyAlignment="1">
      <alignment vertical="center"/>
    </xf>
    <xf numFmtId="10" fontId="25" fillId="0" borderId="6" xfId="2" applyNumberFormat="1" applyFont="1" applyBorder="1" applyAlignment="1">
      <alignment vertical="center"/>
    </xf>
    <xf numFmtId="0" fontId="27" fillId="0" borderId="10" xfId="92" applyFont="1" applyBorder="1" applyAlignment="1">
      <alignment horizontal="left" vertical="center"/>
    </xf>
    <xf numFmtId="0" fontId="27" fillId="0" borderId="29" xfId="92" applyFont="1" applyBorder="1" applyAlignment="1">
      <alignment horizontal="left" vertical="center"/>
    </xf>
    <xf numFmtId="43" fontId="27" fillId="0" borderId="4" xfId="2" applyNumberFormat="1" applyFont="1" applyBorder="1" applyAlignment="1">
      <alignment vertical="center"/>
    </xf>
    <xf numFmtId="10" fontId="27" fillId="0" borderId="10" xfId="2" applyNumberFormat="1" applyFont="1" applyBorder="1" applyAlignment="1">
      <alignment vertical="center"/>
    </xf>
    <xf numFmtId="0" fontId="27" fillId="0" borderId="9" xfId="92" applyFont="1" applyBorder="1" applyAlignment="1">
      <alignment horizontal="left" vertical="center"/>
    </xf>
    <xf numFmtId="0" fontId="27" fillId="0" borderId="2" xfId="92" applyFont="1" applyBorder="1" applyAlignment="1">
      <alignment horizontal="left" vertical="center"/>
    </xf>
    <xf numFmtId="43" fontId="27" fillId="0" borderId="2" xfId="2" applyNumberFormat="1" applyFont="1" applyBorder="1" applyAlignment="1">
      <alignment vertical="center"/>
    </xf>
    <xf numFmtId="10" fontId="27" fillId="0" borderId="2" xfId="2" applyNumberFormat="1" applyFont="1" applyBorder="1" applyAlignment="1">
      <alignment vertical="center"/>
    </xf>
    <xf numFmtId="10" fontId="27" fillId="0" borderId="26" xfId="2" applyNumberFormat="1" applyFont="1" applyFill="1" applyBorder="1" applyAlignment="1">
      <alignment vertical="center"/>
    </xf>
    <xf numFmtId="0" fontId="25" fillId="0" borderId="8" xfId="92" applyFont="1" applyBorder="1" applyAlignment="1">
      <alignment horizontal="left" vertical="center"/>
    </xf>
    <xf numFmtId="0" fontId="27" fillId="0" borderId="30" xfId="92" applyFont="1" applyBorder="1" applyAlignment="1">
      <alignment horizontal="left" vertical="center"/>
    </xf>
    <xf numFmtId="43" fontId="27" fillId="0" borderId="9" xfId="2" applyNumberFormat="1" applyFont="1" applyBorder="1" applyAlignment="1">
      <alignment vertical="center"/>
    </xf>
    <xf numFmtId="10" fontId="27" fillId="0" borderId="29" xfId="2" applyNumberFormat="1" applyFont="1" applyFill="1" applyBorder="1" applyAlignment="1">
      <alignment vertical="center"/>
    </xf>
    <xf numFmtId="0" fontId="25" fillId="0" borderId="31" xfId="92" applyFont="1" applyBorder="1" applyAlignment="1">
      <alignment horizontal="left" vertical="center"/>
    </xf>
    <xf numFmtId="0" fontId="27" fillId="0" borderId="32" xfId="92" applyFont="1" applyBorder="1" applyAlignment="1">
      <alignment horizontal="left" vertical="center"/>
    </xf>
    <xf numFmtId="43" fontId="27" fillId="0" borderId="31" xfId="2" applyNumberFormat="1" applyFont="1" applyBorder="1" applyAlignment="1">
      <alignment vertical="center"/>
    </xf>
    <xf numFmtId="10" fontId="27" fillId="0" borderId="31" xfId="2" applyNumberFormat="1" applyFont="1" applyBorder="1" applyAlignment="1">
      <alignment vertical="center"/>
    </xf>
    <xf numFmtId="0" fontId="25" fillId="0" borderId="20" xfId="92" applyFont="1" applyBorder="1" applyAlignment="1">
      <alignment horizontal="left" vertical="center"/>
    </xf>
    <xf numFmtId="0" fontId="27" fillId="0" borderId="33" xfId="92" applyFont="1" applyBorder="1" applyAlignment="1">
      <alignment horizontal="left" vertical="center"/>
    </xf>
    <xf numFmtId="43" fontId="27" fillId="0" borderId="20" xfId="2" applyNumberFormat="1" applyFont="1" applyBorder="1" applyAlignment="1">
      <alignment vertical="center"/>
    </xf>
    <xf numFmtId="0" fontId="15" fillId="0" borderId="2" xfId="92" applyFont="1" applyBorder="1" applyAlignment="1">
      <alignment horizontal="left" vertical="center"/>
    </xf>
    <xf numFmtId="43" fontId="25" fillId="0" borderId="2" xfId="92" applyNumberFormat="1" applyFont="1" applyBorder="1" applyAlignment="1">
      <alignment vertical="center"/>
    </xf>
    <xf numFmtId="10" fontId="25" fillId="0" borderId="2" xfId="92" applyNumberFormat="1" applyFont="1" applyBorder="1" applyAlignment="1">
      <alignment vertical="center"/>
    </xf>
    <xf numFmtId="0" fontId="25" fillId="0" borderId="34" xfId="92" applyFont="1" applyBorder="1" applyAlignment="1">
      <alignment horizontal="left" vertical="center"/>
    </xf>
    <xf numFmtId="0" fontId="25" fillId="0" borderId="16" xfId="92" applyFont="1" applyBorder="1" applyAlignment="1">
      <alignment horizontal="left" vertical="center"/>
    </xf>
    <xf numFmtId="43" fontId="25" fillId="0" borderId="16" xfId="2" applyNumberFormat="1" applyFont="1" applyBorder="1" applyAlignment="1">
      <alignment vertical="center"/>
    </xf>
    <xf numFmtId="10" fontId="25" fillId="0" borderId="16" xfId="2" applyNumberFormat="1" applyFont="1" applyBorder="1" applyAlignment="1">
      <alignment vertical="center"/>
    </xf>
    <xf numFmtId="43" fontId="25" fillId="0" borderId="30" xfId="2" applyNumberFormat="1" applyFont="1" applyFill="1" applyBorder="1" applyAlignment="1">
      <alignment vertical="center"/>
    </xf>
    <xf numFmtId="0" fontId="27" fillId="0" borderId="27" xfId="92" applyFont="1" applyBorder="1" applyAlignment="1">
      <alignment horizontal="left" vertical="center"/>
    </xf>
    <xf numFmtId="0" fontId="27" fillId="0" borderId="28" xfId="92" applyFont="1" applyBorder="1" applyAlignment="1">
      <alignment horizontal="left" vertical="center"/>
    </xf>
    <xf numFmtId="10" fontId="25" fillId="0" borderId="26" xfId="2" applyNumberFormat="1" applyFont="1" applyBorder="1" applyAlignment="1">
      <alignment vertical="center"/>
    </xf>
    <xf numFmtId="10" fontId="27" fillId="0" borderId="9" xfId="2" applyNumberFormat="1" applyFont="1" applyBorder="1" applyAlignment="1">
      <alignment vertical="center"/>
    </xf>
    <xf numFmtId="0" fontId="27" fillId="0" borderId="20" xfId="92" applyFont="1" applyBorder="1" applyAlignment="1">
      <alignment horizontal="left" vertical="center"/>
    </xf>
    <xf numFmtId="10" fontId="27" fillId="0" borderId="20" xfId="2" applyNumberFormat="1" applyFont="1" applyBorder="1" applyAlignment="1">
      <alignment vertical="center"/>
    </xf>
    <xf numFmtId="41" fontId="31" fillId="0" borderId="0" xfId="92" applyNumberFormat="1"/>
    <xf numFmtId="43" fontId="27" fillId="0" borderId="33" xfId="2" applyNumberFormat="1" applyFont="1" applyBorder="1" applyAlignment="1">
      <alignment vertical="center"/>
    </xf>
    <xf numFmtId="43" fontId="28" fillId="0" borderId="9" xfId="2" applyNumberFormat="1" applyFont="1" applyBorder="1" applyAlignment="1">
      <alignment vertical="center"/>
    </xf>
    <xf numFmtId="43" fontId="28" fillId="0" borderId="2" xfId="2" applyNumberFormat="1" applyFont="1" applyBorder="1" applyAlignment="1">
      <alignment vertical="center"/>
    </xf>
    <xf numFmtId="10" fontId="28" fillId="0" borderId="2" xfId="2" applyNumberFormat="1" applyFont="1" applyBorder="1" applyAlignment="1">
      <alignment vertical="center"/>
    </xf>
    <xf numFmtId="0" fontId="27" fillId="0" borderId="8" xfId="92" applyFont="1" applyBorder="1" applyAlignment="1">
      <alignment horizontal="left"/>
    </xf>
    <xf numFmtId="0" fontId="27" fillId="0" borderId="8" xfId="92" applyFont="1" applyBorder="1" applyAlignment="1">
      <alignment horizontal="left" vertical="center"/>
    </xf>
    <xf numFmtId="43" fontId="27" fillId="0" borderId="8" xfId="2" applyNumberFormat="1" applyFont="1" applyBorder="1"/>
    <xf numFmtId="10" fontId="27" fillId="0" borderId="8" xfId="2" applyNumberFormat="1" applyFont="1" applyBorder="1"/>
    <xf numFmtId="0" fontId="27" fillId="0" borderId="9" xfId="92" applyFont="1" applyBorder="1" applyAlignment="1">
      <alignment horizontal="left"/>
    </xf>
    <xf numFmtId="43" fontId="27" fillId="0" borderId="9" xfId="2" applyNumberFormat="1" applyFont="1" applyBorder="1"/>
    <xf numFmtId="10" fontId="27" fillId="0" borderId="9" xfId="2" applyNumberFormat="1" applyFont="1" applyBorder="1"/>
    <xf numFmtId="0" fontId="25" fillId="0" borderId="5" xfId="92" applyFont="1" applyBorder="1" applyAlignment="1">
      <alignment horizontal="left"/>
    </xf>
    <xf numFmtId="43" fontId="25" fillId="0" borderId="5" xfId="2" applyNumberFormat="1" applyFont="1" applyBorder="1"/>
    <xf numFmtId="0" fontId="25" fillId="0" borderId="9" xfId="92" applyFont="1" applyBorder="1" applyAlignment="1">
      <alignment horizontal="left"/>
    </xf>
    <xf numFmtId="0" fontId="25" fillId="0" borderId="9" xfId="92" applyFont="1" applyBorder="1"/>
    <xf numFmtId="43" fontId="25" fillId="0" borderId="9" xfId="2" applyNumberFormat="1" applyFont="1" applyBorder="1"/>
    <xf numFmtId="43" fontId="25" fillId="0" borderId="2" xfId="2" applyNumberFormat="1" applyFont="1" applyBorder="1"/>
    <xf numFmtId="10" fontId="25" fillId="0" borderId="2" xfId="2" applyNumberFormat="1" applyFont="1" applyBorder="1"/>
    <xf numFmtId="43" fontId="27" fillId="0" borderId="20" xfId="2" applyNumberFormat="1" applyFont="1" applyBorder="1"/>
    <xf numFmtId="43" fontId="25" fillId="0" borderId="2" xfId="92" applyNumberFormat="1" applyFont="1" applyBorder="1"/>
    <xf numFmtId="10" fontId="25" fillId="0" borderId="2" xfId="92" applyNumberFormat="1" applyFont="1" applyBorder="1"/>
    <xf numFmtId="0" fontId="27" fillId="0" borderId="5" xfId="92" applyFont="1" applyBorder="1" applyAlignment="1">
      <alignment horizontal="left"/>
    </xf>
    <xf numFmtId="43" fontId="27" fillId="0" borderId="5" xfId="2" applyNumberFormat="1" applyFont="1" applyBorder="1"/>
    <xf numFmtId="10" fontId="27" fillId="0" borderId="5" xfId="2" applyNumberFormat="1" applyFont="1" applyBorder="1"/>
    <xf numFmtId="0" fontId="25" fillId="0" borderId="5" xfId="92" applyFont="1" applyBorder="1" applyAlignment="1">
      <alignment horizontal="left" vertical="center" indent="1"/>
    </xf>
    <xf numFmtId="0" fontId="27" fillId="0" borderId="5" xfId="92" applyFont="1" applyBorder="1"/>
    <xf numFmtId="43" fontId="27" fillId="0" borderId="2" xfId="2" applyNumberFormat="1" applyFont="1" applyBorder="1"/>
    <xf numFmtId="10" fontId="27" fillId="0" borderId="2" xfId="2" applyNumberFormat="1" applyFont="1" applyBorder="1"/>
    <xf numFmtId="10" fontId="27" fillId="0" borderId="20" xfId="2" applyNumberFormat="1" applyFont="1" applyBorder="1"/>
    <xf numFmtId="0" fontId="25" fillId="0" borderId="35" xfId="92" applyFont="1" applyBorder="1"/>
    <xf numFmtId="43" fontId="25" fillId="0" borderId="35" xfId="92" applyNumberFormat="1" applyFont="1" applyBorder="1"/>
    <xf numFmtId="10" fontId="25" fillId="0" borderId="35" xfId="92" applyNumberFormat="1" applyFont="1" applyBorder="1"/>
    <xf numFmtId="0" fontId="25" fillId="0" borderId="0" xfId="92" applyFont="1" applyBorder="1"/>
    <xf numFmtId="37" fontId="25" fillId="0" borderId="0" xfId="92" applyNumberFormat="1" applyFont="1" applyBorder="1"/>
    <xf numFmtId="9" fontId="25" fillId="0" borderId="0" xfId="92" applyNumberFormat="1" applyFont="1" applyBorder="1"/>
    <xf numFmtId="3" fontId="2" fillId="0" borderId="0" xfId="92" applyNumberFormat="1" applyFont="1" applyAlignment="1">
      <alignment horizontal="center"/>
    </xf>
    <xf numFmtId="0" fontId="25" fillId="0" borderId="0" xfId="92" applyFont="1"/>
    <xf numFmtId="0" fontId="2" fillId="0" borderId="0" xfId="92" applyFont="1" applyAlignment="1">
      <alignment horizontal="center"/>
    </xf>
    <xf numFmtId="0" fontId="28" fillId="0" borderId="0" xfId="92" applyFont="1" applyAlignment="1">
      <alignment horizontal="center"/>
    </xf>
    <xf numFmtId="0" fontId="35" fillId="0" borderId="0" xfId="92" applyFont="1" applyBorder="1" applyAlignment="1">
      <alignment horizontal="center"/>
    </xf>
    <xf numFmtId="0" fontId="17" fillId="0" borderId="21" xfId="96" applyFont="1" applyBorder="1" applyAlignment="1">
      <alignment horizontal="center" vertical="center"/>
    </xf>
    <xf numFmtId="0" fontId="24" fillId="0" borderId="5" xfId="96" applyFont="1" applyBorder="1" applyAlignment="1">
      <alignment horizontal="left" vertical="center" wrapText="1"/>
    </xf>
    <xf numFmtId="43" fontId="24" fillId="0" borderId="5" xfId="96" applyNumberFormat="1" applyFont="1" applyBorder="1" applyAlignment="1">
      <alignment vertical="center" wrapText="1"/>
    </xf>
    <xf numFmtId="39" fontId="24" fillId="0" borderId="5" xfId="96" applyNumberFormat="1" applyFont="1" applyBorder="1" applyAlignment="1">
      <alignment vertical="center" wrapText="1"/>
    </xf>
    <xf numFmtId="43" fontId="24" fillId="0" borderId="5" xfId="96" applyNumberFormat="1" applyFont="1" applyBorder="1" applyAlignment="1">
      <alignment horizontal="right" vertical="center"/>
    </xf>
    <xf numFmtId="0" fontId="17" fillId="0" borderId="6" xfId="96" applyFont="1" applyBorder="1" applyAlignment="1">
      <alignment horizontal="center" vertical="center"/>
    </xf>
    <xf numFmtId="0" fontId="24" fillId="0" borderId="34" xfId="96" applyFont="1" applyBorder="1" applyAlignment="1">
      <alignment horizontal="left" vertical="center" wrapText="1"/>
    </xf>
    <xf numFmtId="43" fontId="17" fillId="0" borderId="34" xfId="96" applyNumberFormat="1" applyFont="1" applyFill="1" applyBorder="1" applyAlignment="1">
      <alignment horizontal="right" vertical="center"/>
    </xf>
    <xf numFmtId="39" fontId="24" fillId="0" borderId="5" xfId="96" applyNumberFormat="1" applyFont="1" applyBorder="1" applyAlignment="1">
      <alignment horizontal="right" vertical="center" wrapText="1"/>
    </xf>
    <xf numFmtId="43" fontId="17" fillId="0" borderId="5" xfId="96" applyNumberFormat="1" applyFont="1" applyFill="1" applyBorder="1" applyAlignment="1">
      <alignment horizontal="right" vertical="center"/>
    </xf>
    <xf numFmtId="0" fontId="17" fillId="0" borderId="5" xfId="96" applyFont="1" applyBorder="1" applyAlignment="1">
      <alignment horizontal="center" vertical="center"/>
    </xf>
    <xf numFmtId="0" fontId="29" fillId="0" borderId="5" xfId="96" applyFont="1" applyBorder="1" applyAlignment="1">
      <alignment horizontal="left" vertical="center" wrapText="1"/>
    </xf>
    <xf numFmtId="43" fontId="19" fillId="0" borderId="5" xfId="96" applyNumberFormat="1" applyFont="1" applyFill="1" applyBorder="1" applyAlignment="1">
      <alignment horizontal="right" vertical="center"/>
    </xf>
    <xf numFmtId="0" fontId="29" fillId="0" borderId="8" xfId="96" applyFont="1" applyBorder="1" applyAlignment="1">
      <alignment horizontal="left" vertical="center" wrapText="1"/>
    </xf>
    <xf numFmtId="43" fontId="17" fillId="0" borderId="8" xfId="96" applyNumberFormat="1" applyFont="1" applyFill="1" applyBorder="1" applyAlignment="1">
      <alignment horizontal="right" vertical="center"/>
    </xf>
    <xf numFmtId="0" fontId="24" fillId="0" borderId="8" xfId="96" applyFont="1" applyBorder="1" applyAlignment="1">
      <alignment horizontal="left" vertical="center" wrapText="1"/>
    </xf>
    <xf numFmtId="0" fontId="29" fillId="0" borderId="6" xfId="96" applyFont="1" applyBorder="1" applyAlignment="1">
      <alignment horizontal="left" vertical="center" wrapText="1"/>
    </xf>
    <xf numFmtId="43" fontId="19" fillId="0" borderId="6" xfId="96" applyNumberFormat="1" applyFont="1" applyFill="1" applyBorder="1" applyAlignment="1">
      <alignment horizontal="right" vertical="center"/>
    </xf>
    <xf numFmtId="0" fontId="29" fillId="0" borderId="34" xfId="96" applyFont="1" applyBorder="1" applyAlignment="1">
      <alignment horizontal="left" vertical="center" wrapText="1"/>
    </xf>
    <xf numFmtId="43" fontId="19" fillId="0" borderId="34" xfId="96" applyNumberFormat="1" applyFont="1" applyFill="1" applyBorder="1" applyAlignment="1">
      <alignment horizontal="right" vertical="center"/>
    </xf>
    <xf numFmtId="0" fontId="14" fillId="0" borderId="0" xfId="0" applyFont="1" applyFill="1" applyBorder="1" applyAlignment="1">
      <alignment horizontal="left" vertical="top" wrapText="1"/>
    </xf>
    <xf numFmtId="0" fontId="2" fillId="0" borderId="0" xfId="0" applyFont="1"/>
    <xf numFmtId="0" fontId="15" fillId="0" borderId="0" xfId="0" applyFont="1"/>
    <xf numFmtId="0" fontId="2" fillId="0" borderId="0" xfId="0" applyFont="1" applyFill="1" applyBorder="1" applyAlignment="1">
      <alignment vertical="top"/>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9" fillId="4" borderId="19" xfId="0" applyFont="1" applyFill="1" applyBorder="1" applyAlignment="1">
      <alignment horizontal="center"/>
    </xf>
    <xf numFmtId="0" fontId="18" fillId="4" borderId="20" xfId="0" applyFont="1" applyFill="1" applyBorder="1" applyAlignment="1">
      <alignment horizontal="center" vertical="center" wrapText="1"/>
    </xf>
    <xf numFmtId="0" fontId="19" fillId="0" borderId="3" xfId="0" applyFont="1" applyFill="1" applyBorder="1" applyAlignment="1">
      <alignment horizontal="center"/>
    </xf>
    <xf numFmtId="0" fontId="18" fillId="0" borderId="9" xfId="0" applyFont="1" applyFill="1" applyBorder="1" applyAlignment="1">
      <alignment horizontal="center" vertical="center" wrapText="1"/>
    </xf>
    <xf numFmtId="0" fontId="17" fillId="0" borderId="21" xfId="0" applyFont="1" applyBorder="1"/>
    <xf numFmtId="0" fontId="29" fillId="0" borderId="5" xfId="0" applyFont="1" applyBorder="1" applyAlignment="1">
      <alignment horizontal="left" vertical="top" wrapText="1" indent="1"/>
    </xf>
    <xf numFmtId="41" fontId="24" fillId="0" borderId="5" xfId="0" applyNumberFormat="1" applyFont="1" applyBorder="1" applyAlignment="1">
      <alignment vertical="top" wrapText="1"/>
    </xf>
    <xf numFmtId="0" fontId="24" fillId="0" borderId="5" xfId="0" applyFont="1" applyBorder="1" applyAlignment="1">
      <alignment horizontal="left" vertical="top" wrapText="1" indent="2"/>
    </xf>
    <xf numFmtId="0" fontId="24" fillId="0" borderId="5" xfId="0" applyFont="1" applyBorder="1" applyAlignment="1">
      <alignment horizontal="left" vertical="top" wrapText="1" indent="4"/>
    </xf>
    <xf numFmtId="39" fontId="24" fillId="0" borderId="5" xfId="0" applyNumberFormat="1" applyFont="1" applyBorder="1" applyAlignment="1">
      <alignment horizontal="right" vertical="center"/>
    </xf>
    <xf numFmtId="39" fontId="17" fillId="0" borderId="5" xfId="0" applyNumberFormat="1" applyFont="1" applyFill="1" applyBorder="1" applyAlignment="1">
      <alignment horizontal="right" vertical="center"/>
    </xf>
    <xf numFmtId="39" fontId="15" fillId="0" borderId="0" xfId="0" applyNumberFormat="1" applyFont="1"/>
    <xf numFmtId="41" fontId="15" fillId="0" borderId="0" xfId="0" applyNumberFormat="1" applyFont="1"/>
    <xf numFmtId="41" fontId="2" fillId="0" borderId="0" xfId="2" applyFont="1"/>
    <xf numFmtId="41" fontId="2" fillId="0" borderId="0" xfId="0" applyNumberFormat="1" applyFont="1"/>
    <xf numFmtId="39" fontId="17" fillId="0" borderId="5" xfId="0" applyNumberFormat="1" applyFont="1" applyBorder="1" applyAlignment="1">
      <alignment horizontal="right" vertical="center"/>
    </xf>
    <xf numFmtId="0" fontId="29" fillId="0" borderId="5" xfId="0" applyFont="1" applyBorder="1" applyAlignment="1">
      <alignment horizontal="right" vertical="top" wrapText="1"/>
    </xf>
    <xf numFmtId="39" fontId="19" fillId="0" borderId="5" xfId="0" applyNumberFormat="1" applyFont="1" applyBorder="1" applyAlignment="1">
      <alignment horizontal="right" vertical="center"/>
    </xf>
    <xf numFmtId="41" fontId="28" fillId="0" borderId="0" xfId="0" applyNumberFormat="1" applyFont="1"/>
    <xf numFmtId="37" fontId="2" fillId="0" borderId="0" xfId="0" applyNumberFormat="1" applyFont="1"/>
    <xf numFmtId="0" fontId="33" fillId="0" borderId="0" xfId="0" applyFont="1"/>
    <xf numFmtId="39" fontId="17" fillId="0" borderId="26" xfId="2" applyNumberFormat="1" applyFont="1" applyFill="1" applyBorder="1" applyAlignment="1">
      <alignment vertical="center"/>
    </xf>
    <xf numFmtId="39" fontId="24" fillId="0" borderId="5" xfId="0" applyNumberFormat="1" applyFont="1" applyFill="1" applyBorder="1" applyAlignment="1">
      <alignment horizontal="right" vertical="center"/>
    </xf>
    <xf numFmtId="41" fontId="33" fillId="0" borderId="0" xfId="2" applyFont="1"/>
    <xf numFmtId="41" fontId="33" fillId="0" borderId="0" xfId="0" applyNumberFormat="1" applyFont="1"/>
    <xf numFmtId="41" fontId="54" fillId="0" borderId="0" xfId="0" applyNumberFormat="1" applyFont="1"/>
    <xf numFmtId="39" fontId="29" fillId="0" borderId="5" xfId="0" applyNumberFormat="1" applyFont="1" applyBorder="1" applyAlignment="1">
      <alignment horizontal="right" vertical="center"/>
    </xf>
    <xf numFmtId="41" fontId="55" fillId="0" borderId="0" xfId="0" applyNumberFormat="1" applyFont="1"/>
    <xf numFmtId="0" fontId="30" fillId="0" borderId="5" xfId="0" applyFont="1" applyBorder="1" applyAlignment="1">
      <alignment horizontal="left" vertical="top" wrapText="1" indent="1"/>
    </xf>
    <xf numFmtId="39" fontId="30" fillId="0" borderId="5" xfId="0" applyNumberFormat="1" applyFont="1" applyBorder="1" applyAlignment="1">
      <alignment horizontal="right" vertical="center"/>
    </xf>
    <xf numFmtId="0" fontId="24" fillId="0" borderId="5" xfId="0" applyFont="1" applyBorder="1" applyAlignment="1">
      <alignment vertical="top" wrapText="1"/>
    </xf>
    <xf numFmtId="39" fontId="33" fillId="0" borderId="0" xfId="0" applyNumberFormat="1" applyFont="1"/>
    <xf numFmtId="39" fontId="2" fillId="0" borderId="0" xfId="0" applyNumberFormat="1" applyFont="1"/>
    <xf numFmtId="39" fontId="17" fillId="0" borderId="9" xfId="0" applyNumberFormat="1" applyFont="1" applyBorder="1" applyAlignment="1">
      <alignment horizontal="right" vertical="center"/>
    </xf>
    <xf numFmtId="0" fontId="17" fillId="0" borderId="36" xfId="0" applyFont="1" applyBorder="1"/>
    <xf numFmtId="0" fontId="24" fillId="0" borderId="8" xfId="0" applyFont="1" applyBorder="1" applyAlignment="1">
      <alignment horizontal="left" vertical="top" wrapText="1" indent="4"/>
    </xf>
    <xf numFmtId="39" fontId="17" fillId="0" borderId="5" xfId="2" applyNumberFormat="1" applyFont="1" applyBorder="1" applyAlignment="1">
      <alignment vertical="center"/>
    </xf>
    <xf numFmtId="43" fontId="15" fillId="0" borderId="0" xfId="0" applyNumberFormat="1" applyFont="1"/>
    <xf numFmtId="43" fontId="33" fillId="0" borderId="0" xfId="2" applyNumberFormat="1" applyFont="1"/>
    <xf numFmtId="39" fontId="56" fillId="0" borderId="0" xfId="0" applyNumberFormat="1" applyFont="1"/>
    <xf numFmtId="43" fontId="2" fillId="0" borderId="0" xfId="0" applyNumberFormat="1" applyFont="1"/>
    <xf numFmtId="0" fontId="17" fillId="0" borderId="37" xfId="0" applyFont="1" applyBorder="1"/>
    <xf numFmtId="0" fontId="29" fillId="0" borderId="10" xfId="0" applyFont="1" applyBorder="1" applyAlignment="1">
      <alignment horizontal="left" vertical="top" wrapText="1" indent="1"/>
    </xf>
    <xf numFmtId="39" fontId="24" fillId="0" borderId="10" xfId="0" applyNumberFormat="1" applyFont="1" applyBorder="1" applyAlignment="1">
      <alignment horizontal="right" vertical="center"/>
    </xf>
    <xf numFmtId="164" fontId="17" fillId="0" borderId="26" xfId="2" applyNumberFormat="1" applyFont="1" applyBorder="1"/>
    <xf numFmtId="39" fontId="17" fillId="0" borderId="26" xfId="2" applyNumberFormat="1" applyFont="1" applyBorder="1"/>
    <xf numFmtId="39" fontId="24" fillId="0" borderId="3" xfId="0" applyNumberFormat="1" applyFont="1" applyBorder="1" applyAlignment="1">
      <alignment horizontal="right" vertical="center"/>
    </xf>
    <xf numFmtId="39" fontId="24" fillId="0" borderId="8" xfId="0" applyNumberFormat="1" applyFont="1" applyBorder="1" applyAlignment="1">
      <alignment horizontal="right" vertical="center"/>
    </xf>
    <xf numFmtId="39" fontId="17" fillId="0" borderId="3" xfId="0" applyNumberFormat="1" applyFont="1" applyBorder="1" applyAlignment="1">
      <alignment horizontal="right" vertical="center"/>
    </xf>
    <xf numFmtId="41" fontId="33" fillId="0" borderId="0" xfId="2" applyFont="1" applyBorder="1"/>
    <xf numFmtId="41" fontId="15" fillId="0" borderId="0" xfId="0" applyNumberFormat="1" applyFont="1" applyBorder="1"/>
    <xf numFmtId="39" fontId="24" fillId="0" borderId="9" xfId="0" applyNumberFormat="1" applyFont="1" applyBorder="1" applyAlignment="1">
      <alignment horizontal="right" vertical="center"/>
    </xf>
    <xf numFmtId="41" fontId="36" fillId="0" borderId="0" xfId="0" applyNumberFormat="1" applyFont="1"/>
    <xf numFmtId="41" fontId="19" fillId="0" borderId="0" xfId="0" applyNumberFormat="1" applyFont="1"/>
    <xf numFmtId="0" fontId="29" fillId="0" borderId="5" xfId="0" applyFont="1" applyBorder="1" applyAlignment="1">
      <alignment vertical="top" wrapText="1"/>
    </xf>
    <xf numFmtId="0" fontId="37" fillId="0" borderId="5" xfId="0" applyFont="1" applyBorder="1" applyAlignment="1">
      <alignment vertical="top" wrapText="1"/>
    </xf>
    <xf numFmtId="39" fontId="38" fillId="0" borderId="5" xfId="0" applyNumberFormat="1" applyFont="1" applyBorder="1" applyAlignment="1">
      <alignment horizontal="right" vertical="center"/>
    </xf>
    <xf numFmtId="39" fontId="19" fillId="0" borderId="0" xfId="0" applyNumberFormat="1" applyFont="1"/>
    <xf numFmtId="41" fontId="23" fillId="0" borderId="0" xfId="2" applyFont="1"/>
    <xf numFmtId="0" fontId="25" fillId="0" borderId="14" xfId="0" applyFont="1" applyBorder="1"/>
    <xf numFmtId="0" fontId="26" fillId="0" borderId="34" xfId="0" applyFont="1" applyBorder="1" applyAlignment="1">
      <alignment vertical="top" wrapText="1"/>
    </xf>
    <xf numFmtId="39" fontId="24" fillId="0" borderId="34" xfId="0" applyNumberFormat="1" applyFont="1" applyBorder="1" applyAlignment="1">
      <alignment vertical="top"/>
    </xf>
    <xf numFmtId="0" fontId="24" fillId="0" borderId="34" xfId="0" applyFont="1" applyBorder="1" applyAlignment="1">
      <alignment vertical="top"/>
    </xf>
    <xf numFmtId="39" fontId="27" fillId="0" borderId="0" xfId="0" applyNumberFormat="1" applyFont="1"/>
    <xf numFmtId="0" fontId="25" fillId="0" borderId="0" xfId="0" applyFont="1" applyBorder="1"/>
    <xf numFmtId="0" fontId="26" fillId="0" borderId="0" xfId="0" applyFont="1" applyBorder="1" applyAlignment="1">
      <alignment vertical="top" wrapText="1"/>
    </xf>
    <xf numFmtId="39" fontId="24" fillId="0" borderId="0" xfId="0" applyNumberFormat="1" applyFont="1" applyBorder="1" applyAlignment="1">
      <alignment vertical="top"/>
    </xf>
    <xf numFmtId="0" fontId="24" fillId="0" borderId="0" xfId="0" applyFont="1" applyBorder="1" applyAlignment="1">
      <alignment vertical="top"/>
    </xf>
    <xf numFmtId="39" fontId="20" fillId="0" borderId="0" xfId="0" applyNumberFormat="1" applyFont="1" applyAlignment="1">
      <alignment horizontal="center"/>
    </xf>
    <xf numFmtId="41" fontId="0" fillId="0" borderId="0" xfId="0" applyNumberFormat="1"/>
    <xf numFmtId="0" fontId="20" fillId="0" borderId="0" xfId="0" applyFont="1"/>
    <xf numFmtId="0" fontId="10" fillId="0" borderId="0" xfId="0" applyFont="1"/>
    <xf numFmtId="0" fontId="10" fillId="0" borderId="0" xfId="0" applyFont="1" applyAlignment="1">
      <alignment horizontal="center"/>
    </xf>
    <xf numFmtId="41" fontId="24" fillId="0" borderId="0" xfId="0" applyNumberFormat="1" applyFont="1" applyBorder="1" applyAlignment="1">
      <alignment vertical="center" wrapText="1"/>
    </xf>
    <xf numFmtId="41" fontId="29" fillId="0" borderId="0" xfId="0" applyNumberFormat="1" applyFont="1" applyBorder="1" applyAlignment="1">
      <alignment vertical="center" wrapText="1"/>
    </xf>
    <xf numFmtId="41" fontId="30" fillId="0" borderId="0" xfId="0" applyNumberFormat="1" applyFont="1" applyBorder="1" applyAlignment="1">
      <alignment vertical="center" wrapText="1"/>
    </xf>
    <xf numFmtId="0" fontId="57" fillId="7" borderId="0" xfId="106" applyFont="1" applyFill="1" applyBorder="1"/>
    <xf numFmtId="39" fontId="58" fillId="7" borderId="0" xfId="106" applyNumberFormat="1" applyFont="1" applyFill="1" applyAlignment="1">
      <alignment horizontal="right"/>
    </xf>
    <xf numFmtId="0" fontId="46" fillId="7" borderId="0" xfId="106" applyFill="1"/>
    <xf numFmtId="39" fontId="57" fillId="7" borderId="0" xfId="106" applyNumberFormat="1" applyFont="1" applyFill="1" applyBorder="1" applyAlignment="1">
      <alignment horizontal="right" vertical="top"/>
    </xf>
    <xf numFmtId="0" fontId="59" fillId="7" borderId="0" xfId="106" applyFont="1" applyFill="1" applyAlignment="1">
      <alignment horizontal="center"/>
    </xf>
    <xf numFmtId="0" fontId="47" fillId="7" borderId="0" xfId="106" applyFont="1" applyFill="1"/>
    <xf numFmtId="0" fontId="60" fillId="7" borderId="0" xfId="106" applyFont="1" applyFill="1" applyAlignment="1">
      <alignment horizontal="left" vertical="top"/>
    </xf>
    <xf numFmtId="39" fontId="47" fillId="7" borderId="0" xfId="106" applyNumberFormat="1" applyFont="1" applyFill="1" applyAlignment="1">
      <alignment horizontal="right" vertical="top"/>
    </xf>
    <xf numFmtId="0" fontId="60" fillId="7" borderId="7" xfId="106" applyFont="1" applyFill="1" applyBorder="1" applyAlignment="1">
      <alignment horizontal="center" vertical="top"/>
    </xf>
    <xf numFmtId="39" fontId="60" fillId="7" borderId="7" xfId="106" applyNumberFormat="1" applyFont="1" applyFill="1" applyBorder="1" applyAlignment="1">
      <alignment horizontal="center" vertical="top"/>
    </xf>
    <xf numFmtId="0" fontId="47" fillId="7" borderId="7" xfId="106" applyFont="1" applyFill="1" applyBorder="1" applyAlignment="1">
      <alignment horizontal="justify" vertical="top"/>
    </xf>
    <xf numFmtId="39" fontId="47" fillId="7" borderId="7" xfId="106" applyNumberFormat="1" applyFont="1" applyFill="1" applyBorder="1" applyAlignment="1">
      <alignment vertical="top" wrapText="1"/>
    </xf>
    <xf numFmtId="0" fontId="47" fillId="7" borderId="11" xfId="106" applyFont="1" applyFill="1" applyBorder="1" applyAlignment="1">
      <alignment horizontal="justify" vertical="top"/>
    </xf>
    <xf numFmtId="0" fontId="47" fillId="7" borderId="12" xfId="106" applyFont="1" applyFill="1" applyBorder="1" applyAlignment="1">
      <alignment horizontal="justify" vertical="top"/>
    </xf>
    <xf numFmtId="39" fontId="47" fillId="7" borderId="13" xfId="106" applyNumberFormat="1" applyFont="1" applyFill="1" applyBorder="1" applyAlignment="1">
      <alignment horizontal="right" vertical="top"/>
    </xf>
    <xf numFmtId="0" fontId="47" fillId="7" borderId="3" xfId="106" applyFont="1" applyFill="1" applyBorder="1" applyAlignment="1">
      <alignment horizontal="justify" vertical="top"/>
    </xf>
    <xf numFmtId="0" fontId="47" fillId="7" borderId="0" xfId="106" applyFont="1" applyFill="1" applyBorder="1" applyAlignment="1">
      <alignment horizontal="justify" vertical="top"/>
    </xf>
    <xf numFmtId="0" fontId="47" fillId="7" borderId="15" xfId="106" applyFont="1" applyFill="1" applyBorder="1" applyAlignment="1">
      <alignment horizontal="justify" vertical="top"/>
    </xf>
    <xf numFmtId="0" fontId="61" fillId="7" borderId="3" xfId="106" applyFont="1" applyFill="1" applyBorder="1" applyAlignment="1">
      <alignment horizontal="center" vertical="top" wrapText="1"/>
    </xf>
    <xf numFmtId="0" fontId="62" fillId="7" borderId="0" xfId="106" applyFont="1" applyFill="1"/>
    <xf numFmtId="0" fontId="60" fillId="7" borderId="3" xfId="106" applyFont="1" applyFill="1" applyBorder="1" applyAlignment="1">
      <alignment horizontal="justify" vertical="top"/>
    </xf>
    <xf numFmtId="0" fontId="60" fillId="7" borderId="0" xfId="106" applyFont="1" applyFill="1" applyBorder="1" applyAlignment="1">
      <alignment horizontal="justify" vertical="top"/>
    </xf>
    <xf numFmtId="39" fontId="47" fillId="7" borderId="2" xfId="106" applyNumberFormat="1" applyFont="1" applyFill="1" applyBorder="1" applyAlignment="1">
      <alignment horizontal="right" vertical="top"/>
    </xf>
    <xf numFmtId="39" fontId="47" fillId="7" borderId="0" xfId="106" applyNumberFormat="1" applyFont="1" applyFill="1" applyBorder="1" applyAlignment="1">
      <alignment horizontal="right" vertical="top"/>
    </xf>
    <xf numFmtId="0" fontId="60" fillId="7" borderId="7" xfId="106" applyFont="1" applyFill="1" applyBorder="1" applyAlignment="1">
      <alignment horizontal="center" vertical="top" wrapText="1"/>
    </xf>
    <xf numFmtId="39" fontId="60" fillId="7" borderId="7" xfId="106" applyNumberFormat="1" applyFont="1" applyFill="1" applyBorder="1" applyAlignment="1">
      <alignment horizontal="right" vertical="top" wrapText="1"/>
    </xf>
    <xf numFmtId="0" fontId="47" fillId="7" borderId="7" xfId="106" applyFont="1" applyFill="1" applyBorder="1" applyAlignment="1">
      <alignment horizontal="justify" vertical="top" wrapText="1"/>
    </xf>
    <xf numFmtId="39" fontId="47" fillId="7" borderId="7" xfId="106" applyNumberFormat="1" applyFont="1" applyFill="1" applyBorder="1" applyAlignment="1">
      <alignment horizontal="right" vertical="top" wrapText="1"/>
    </xf>
    <xf numFmtId="0" fontId="47" fillId="7" borderId="11" xfId="106" applyFont="1" applyFill="1" applyBorder="1" applyAlignment="1">
      <alignment horizontal="justify" vertical="top" wrapText="1"/>
    </xf>
    <xf numFmtId="0" fontId="47" fillId="7" borderId="12" xfId="106" applyFont="1" applyFill="1" applyBorder="1" applyAlignment="1">
      <alignment horizontal="justify" vertical="top" wrapText="1"/>
    </xf>
    <xf numFmtId="39" fontId="47" fillId="7" borderId="13" xfId="106" applyNumberFormat="1" applyFont="1" applyFill="1" applyBorder="1" applyAlignment="1">
      <alignment horizontal="right" vertical="top" wrapText="1"/>
    </xf>
    <xf numFmtId="0" fontId="47" fillId="7" borderId="3" xfId="106" applyFont="1" applyFill="1" applyBorder="1" applyAlignment="1">
      <alignment horizontal="justify" vertical="top" wrapText="1"/>
    </xf>
    <xf numFmtId="0" fontId="47" fillId="7" borderId="0" xfId="106" applyFont="1" applyFill="1" applyBorder="1" applyAlignment="1">
      <alignment horizontal="justify" vertical="top" wrapText="1"/>
    </xf>
    <xf numFmtId="0" fontId="47" fillId="7" borderId="15" xfId="106" applyFont="1" applyFill="1" applyBorder="1" applyAlignment="1">
      <alignment horizontal="justify" vertical="top" wrapText="1"/>
    </xf>
    <xf numFmtId="0" fontId="60" fillId="7" borderId="14" xfId="106" applyFont="1" applyFill="1" applyBorder="1" applyAlignment="1">
      <alignment horizontal="justify" vertical="top" wrapText="1"/>
    </xf>
    <xf numFmtId="39" fontId="47" fillId="7" borderId="16" xfId="106" applyNumberFormat="1" applyFont="1" applyFill="1" applyBorder="1" applyAlignment="1">
      <alignment horizontal="right" vertical="top" wrapText="1"/>
    </xf>
    <xf numFmtId="39" fontId="47" fillId="7" borderId="2" xfId="106" applyNumberFormat="1" applyFont="1" applyFill="1" applyBorder="1" applyAlignment="1">
      <alignment horizontal="right" vertical="top" wrapText="1"/>
    </xf>
    <xf numFmtId="39" fontId="60" fillId="5" borderId="2" xfId="106" applyNumberFormat="1" applyFont="1" applyFill="1" applyBorder="1" applyAlignment="1">
      <alignment horizontal="right" vertical="top" wrapText="1"/>
    </xf>
    <xf numFmtId="0" fontId="60" fillId="7" borderId="0" xfId="106" applyFont="1" applyFill="1" applyAlignment="1">
      <alignment horizontal="justify" vertical="top"/>
    </xf>
    <xf numFmtId="39" fontId="60" fillId="7" borderId="2" xfId="106" applyNumberFormat="1" applyFont="1" applyFill="1" applyBorder="1" applyAlignment="1">
      <alignment horizontal="right" vertical="top" wrapText="1"/>
    </xf>
    <xf numFmtId="43" fontId="47" fillId="7" borderId="0" xfId="106" applyNumberFormat="1" applyFont="1" applyFill="1"/>
    <xf numFmtId="39" fontId="47" fillId="7" borderId="0" xfId="106" applyNumberFormat="1" applyFont="1" applyFill="1"/>
    <xf numFmtId="0" fontId="60" fillId="7" borderId="0" xfId="106" applyFont="1" applyFill="1" applyBorder="1" applyAlignment="1">
      <alignment horizontal="justify" vertical="top" wrapText="1"/>
    </xf>
    <xf numFmtId="39" fontId="47" fillId="7" borderId="0" xfId="106" applyNumberFormat="1" applyFont="1" applyFill="1" applyBorder="1" applyAlignment="1">
      <alignment horizontal="right" vertical="top" wrapText="1"/>
    </xf>
    <xf numFmtId="39" fontId="62" fillId="7" borderId="0" xfId="106" applyNumberFormat="1" applyFont="1" applyFill="1"/>
    <xf numFmtId="0" fontId="60" fillId="7" borderId="14" xfId="106" applyFont="1" applyFill="1" applyBorder="1" applyAlignment="1">
      <alignment horizontal="justify" vertical="top"/>
    </xf>
    <xf numFmtId="0" fontId="60" fillId="7" borderId="15" xfId="106" applyFont="1" applyFill="1" applyBorder="1" applyAlignment="1">
      <alignment horizontal="justify" vertical="top"/>
    </xf>
    <xf numFmtId="39" fontId="47" fillId="7" borderId="16" xfId="106" applyNumberFormat="1" applyFont="1" applyFill="1" applyBorder="1" applyAlignment="1">
      <alignment horizontal="right" vertical="top"/>
    </xf>
    <xf numFmtId="39" fontId="62" fillId="7" borderId="7" xfId="106" applyNumberFormat="1" applyFont="1" applyFill="1" applyBorder="1" applyAlignment="1">
      <alignment horizontal="right" vertical="top" wrapText="1"/>
    </xf>
    <xf numFmtId="39" fontId="60" fillId="7" borderId="7" xfId="106" applyNumberFormat="1" applyFont="1" applyFill="1" applyBorder="1" applyAlignment="1">
      <alignment horizontal="right" vertical="top"/>
    </xf>
    <xf numFmtId="0" fontId="63" fillId="7" borderId="0" xfId="106" applyFont="1" applyFill="1"/>
    <xf numFmtId="39" fontId="60" fillId="5" borderId="2" xfId="106" applyNumberFormat="1" applyFont="1" applyFill="1" applyBorder="1" applyAlignment="1">
      <alignment horizontal="right" vertical="top"/>
    </xf>
    <xf numFmtId="0" fontId="44" fillId="7" borderId="0" xfId="106" applyFont="1" applyFill="1" applyBorder="1" applyAlignment="1">
      <alignment horizontal="justify" vertical="top"/>
    </xf>
    <xf numFmtId="3" fontId="47" fillId="7" borderId="0" xfId="106" applyNumberFormat="1" applyFont="1" applyFill="1"/>
    <xf numFmtId="0" fontId="62" fillId="7" borderId="0" xfId="106" quotePrefix="1" applyFont="1" applyFill="1" applyBorder="1" applyAlignment="1">
      <alignment horizontal="left" vertical="top"/>
    </xf>
    <xf numFmtId="3" fontId="64" fillId="7" borderId="0" xfId="91" applyNumberFormat="1" applyFont="1" applyFill="1"/>
    <xf numFmtId="0" fontId="44" fillId="7" borderId="7" xfId="106" applyFont="1" applyFill="1" applyBorder="1" applyAlignment="1">
      <alignment vertical="top" wrapText="1"/>
    </xf>
    <xf numFmtId="0" fontId="47" fillId="7" borderId="7" xfId="106" applyFont="1" applyFill="1" applyBorder="1" applyAlignment="1">
      <alignment vertical="top" wrapText="1"/>
    </xf>
    <xf numFmtId="0" fontId="47" fillId="7" borderId="11" xfId="106" applyFont="1" applyFill="1" applyBorder="1" applyAlignment="1">
      <alignment vertical="top" wrapText="1"/>
    </xf>
    <xf numFmtId="0" fontId="47" fillId="7" borderId="12" xfId="106" applyFont="1" applyFill="1" applyBorder="1" applyAlignment="1">
      <alignment vertical="top" wrapText="1"/>
    </xf>
    <xf numFmtId="0" fontId="47" fillId="7" borderId="3" xfId="106" applyFont="1" applyFill="1" applyBorder="1" applyAlignment="1">
      <alignment vertical="top" wrapText="1"/>
    </xf>
    <xf numFmtId="0" fontId="47" fillId="7" borderId="0" xfId="106" applyFont="1" applyFill="1" applyBorder="1" applyAlignment="1">
      <alignment vertical="top" wrapText="1"/>
    </xf>
    <xf numFmtId="0" fontId="47" fillId="7" borderId="15" xfId="106" applyFont="1" applyFill="1" applyBorder="1" applyAlignment="1">
      <alignment vertical="top" wrapText="1"/>
    </xf>
    <xf numFmtId="0" fontId="44" fillId="7" borderId="3" xfId="106" applyFont="1" applyFill="1" applyBorder="1" applyAlignment="1">
      <alignment vertical="top" wrapText="1"/>
    </xf>
    <xf numFmtId="39" fontId="47" fillId="7" borderId="15" xfId="106" applyNumberFormat="1" applyFont="1" applyFill="1" applyBorder="1" applyAlignment="1">
      <alignment horizontal="right" vertical="top"/>
    </xf>
    <xf numFmtId="43" fontId="47" fillId="7" borderId="0" xfId="41" applyFont="1" applyFill="1"/>
    <xf numFmtId="4" fontId="65" fillId="7" borderId="0" xfId="91" applyNumberFormat="1" applyFont="1" applyFill="1"/>
    <xf numFmtId="4" fontId="66" fillId="7" borderId="0" xfId="91" applyNumberFormat="1" applyFont="1" applyFill="1"/>
    <xf numFmtId="0" fontId="67" fillId="7" borderId="0" xfId="106" applyFont="1" applyFill="1"/>
    <xf numFmtId="0" fontId="47" fillId="7" borderId="11" xfId="106" applyFont="1" applyFill="1" applyBorder="1"/>
    <xf numFmtId="0" fontId="47" fillId="7" borderId="12" xfId="106" applyFont="1" applyFill="1" applyBorder="1"/>
    <xf numFmtId="39" fontId="47" fillId="7" borderId="13" xfId="106" applyNumberFormat="1" applyFont="1" applyFill="1" applyBorder="1" applyAlignment="1">
      <alignment horizontal="right"/>
    </xf>
    <xf numFmtId="0" fontId="46" fillId="7" borderId="3" xfId="106" applyFill="1" applyBorder="1"/>
    <xf numFmtId="0" fontId="46" fillId="7" borderId="0" xfId="106" applyFill="1" applyBorder="1"/>
    <xf numFmtId="39" fontId="46" fillId="7" borderId="2" xfId="106" applyNumberFormat="1" applyFill="1" applyBorder="1" applyAlignment="1">
      <alignment horizontal="right"/>
    </xf>
    <xf numFmtId="0" fontId="46" fillId="7" borderId="15" xfId="106" applyFill="1" applyBorder="1"/>
    <xf numFmtId="39" fontId="46" fillId="7" borderId="16" xfId="106" applyNumberFormat="1" applyFill="1" applyBorder="1" applyAlignment="1">
      <alignment horizontal="right"/>
    </xf>
    <xf numFmtId="39" fontId="60" fillId="5" borderId="2" xfId="106" applyNumberFormat="1" applyFont="1" applyFill="1" applyBorder="1" applyAlignment="1">
      <alignment horizontal="right"/>
    </xf>
    <xf numFmtId="0" fontId="60" fillId="7" borderId="0" xfId="106" applyFont="1" applyFill="1" applyBorder="1"/>
    <xf numFmtId="39" fontId="46" fillId="7" borderId="0" xfId="106" applyNumberFormat="1" applyFill="1" applyAlignment="1">
      <alignment horizontal="right"/>
    </xf>
    <xf numFmtId="39" fontId="60" fillId="7" borderId="2" xfId="106" applyNumberFormat="1" applyFont="1" applyFill="1" applyBorder="1" applyAlignment="1">
      <alignment horizontal="right"/>
    </xf>
    <xf numFmtId="0" fontId="60" fillId="7" borderId="0" xfId="106" applyFont="1" applyFill="1"/>
    <xf numFmtId="39" fontId="46" fillId="7" borderId="0" xfId="106" applyNumberFormat="1" applyFill="1"/>
    <xf numFmtId="39" fontId="47" fillId="0" borderId="2" xfId="106" applyNumberFormat="1" applyFont="1" applyFill="1" applyBorder="1" applyAlignment="1">
      <alignment horizontal="right" vertical="top"/>
    </xf>
    <xf numFmtId="39" fontId="47" fillId="0" borderId="16" xfId="106" applyNumberFormat="1" applyFont="1" applyFill="1" applyBorder="1" applyAlignment="1">
      <alignment horizontal="right" vertical="top"/>
    </xf>
    <xf numFmtId="0" fontId="60" fillId="0" borderId="14" xfId="106" applyFont="1" applyFill="1" applyBorder="1" applyAlignment="1">
      <alignment horizontal="justify" vertical="top"/>
    </xf>
    <xf numFmtId="0" fontId="61" fillId="8" borderId="3" xfId="106" applyFont="1" applyFill="1" applyBorder="1" applyAlignment="1">
      <alignment horizontal="center" vertical="top" wrapText="1"/>
    </xf>
    <xf numFmtId="0" fontId="61" fillId="8" borderId="0" xfId="106" applyFont="1" applyFill="1" applyBorder="1" applyAlignment="1">
      <alignment horizontal="center" vertical="top"/>
    </xf>
    <xf numFmtId="39" fontId="61" fillId="8" borderId="2" xfId="25" applyNumberFormat="1" applyFont="1" applyFill="1" applyBorder="1" applyAlignment="1">
      <alignment horizontal="right" vertical="top"/>
    </xf>
    <xf numFmtId="0" fontId="60" fillId="0" borderId="15" xfId="106" applyFont="1" applyFill="1" applyBorder="1" applyAlignment="1">
      <alignment horizontal="justify" vertical="top"/>
    </xf>
    <xf numFmtId="39" fontId="47" fillId="0" borderId="2" xfId="106" applyNumberFormat="1" applyFont="1" applyFill="1" applyBorder="1" applyAlignment="1">
      <alignment horizontal="right" vertical="top" wrapText="1"/>
    </xf>
    <xf numFmtId="39" fontId="47" fillId="0" borderId="16" xfId="106" applyNumberFormat="1" applyFont="1" applyFill="1" applyBorder="1" applyAlignment="1">
      <alignment horizontal="right" vertical="top" wrapText="1"/>
    </xf>
    <xf numFmtId="0" fontId="60" fillId="0" borderId="14" xfId="106" applyFont="1" applyFill="1" applyBorder="1" applyAlignment="1">
      <alignment horizontal="justify" vertical="top" wrapText="1"/>
    </xf>
    <xf numFmtId="0" fontId="47" fillId="0" borderId="15" xfId="106" applyFont="1" applyFill="1" applyBorder="1" applyAlignment="1">
      <alignment horizontal="justify" vertical="top" wrapText="1"/>
    </xf>
    <xf numFmtId="0" fontId="61" fillId="8" borderId="0" xfId="106" applyFont="1" applyFill="1" applyBorder="1" applyAlignment="1">
      <alignment horizontal="justify" vertical="top" wrapText="1"/>
    </xf>
    <xf numFmtId="0" fontId="47" fillId="8" borderId="0" xfId="106" applyFont="1" applyFill="1" applyBorder="1" applyAlignment="1">
      <alignment horizontal="justify" vertical="top" wrapText="1"/>
    </xf>
    <xf numFmtId="39" fontId="60" fillId="8" borderId="2" xfId="106" applyNumberFormat="1" applyFont="1" applyFill="1" applyBorder="1" applyAlignment="1">
      <alignment horizontal="right" vertical="top" wrapText="1"/>
    </xf>
    <xf numFmtId="0" fontId="60" fillId="8" borderId="14" xfId="106" applyFont="1" applyFill="1" applyBorder="1" applyAlignment="1">
      <alignment horizontal="justify" vertical="top" wrapText="1"/>
    </xf>
    <xf numFmtId="0" fontId="47" fillId="8" borderId="15" xfId="106" applyFont="1" applyFill="1" applyBorder="1" applyAlignment="1">
      <alignment horizontal="justify" vertical="top" wrapText="1"/>
    </xf>
    <xf numFmtId="39" fontId="47" fillId="8" borderId="16" xfId="106" applyNumberFormat="1" applyFont="1" applyFill="1" applyBorder="1" applyAlignment="1">
      <alignment horizontal="right" vertical="top" wrapText="1"/>
    </xf>
    <xf numFmtId="0" fontId="60" fillId="7" borderId="0" xfId="106" applyFont="1" applyFill="1" applyBorder="1" applyAlignment="1">
      <alignment horizontal="left" vertical="top" wrapText="1"/>
    </xf>
    <xf numFmtId="0" fontId="47" fillId="7" borderId="0" xfId="106" applyFont="1" applyFill="1" applyBorder="1" applyAlignment="1">
      <alignment horizontal="left" vertical="top" wrapText="1"/>
    </xf>
    <xf numFmtId="0" fontId="47" fillId="8" borderId="11" xfId="106" applyFont="1" applyFill="1" applyBorder="1" applyAlignment="1">
      <alignment horizontal="left" vertical="top" wrapText="1"/>
    </xf>
    <xf numFmtId="0" fontId="47" fillId="8" borderId="12" xfId="106" applyFont="1" applyFill="1" applyBorder="1" applyAlignment="1">
      <alignment horizontal="left" vertical="top" wrapText="1"/>
    </xf>
    <xf numFmtId="164" fontId="47" fillId="8" borderId="13" xfId="2" applyNumberFormat="1" applyFont="1" applyFill="1" applyBorder="1" applyAlignment="1">
      <alignment horizontal="left" vertical="top" wrapText="1"/>
    </xf>
    <xf numFmtId="0" fontId="47" fillId="8" borderId="3" xfId="106" applyFont="1" applyFill="1" applyBorder="1" applyAlignment="1">
      <alignment horizontal="left" vertical="top" wrapText="1"/>
    </xf>
    <xf numFmtId="0" fontId="47" fillId="8" borderId="0" xfId="106" applyFont="1" applyFill="1" applyBorder="1" applyAlignment="1">
      <alignment horizontal="left" vertical="top" wrapText="1"/>
    </xf>
    <xf numFmtId="164" fontId="47" fillId="8" borderId="2" xfId="2" applyNumberFormat="1" applyFont="1" applyFill="1" applyBorder="1" applyAlignment="1">
      <alignment horizontal="left" vertical="top" wrapText="1"/>
    </xf>
    <xf numFmtId="0" fontId="47" fillId="8" borderId="14" xfId="106" applyFont="1" applyFill="1" applyBorder="1" applyAlignment="1">
      <alignment horizontal="left" vertical="top" wrapText="1"/>
    </xf>
    <xf numFmtId="0" fontId="47" fillId="8" borderId="15" xfId="106" applyFont="1" applyFill="1" applyBorder="1" applyAlignment="1">
      <alignment horizontal="left" vertical="top" wrapText="1"/>
    </xf>
    <xf numFmtId="43" fontId="47" fillId="8" borderId="16" xfId="106" applyNumberFormat="1" applyFont="1" applyFill="1" applyBorder="1" applyAlignment="1">
      <alignment horizontal="left" vertical="top" wrapText="1"/>
    </xf>
    <xf numFmtId="164" fontId="47" fillId="8" borderId="13" xfId="106" applyNumberFormat="1" applyFont="1" applyFill="1" applyBorder="1" applyAlignment="1">
      <alignment horizontal="left" vertical="top" wrapText="1"/>
    </xf>
    <xf numFmtId="0" fontId="47" fillId="8" borderId="0" xfId="106" applyFont="1" applyFill="1" applyBorder="1" applyAlignment="1">
      <alignment horizontal="justify" vertical="top"/>
    </xf>
    <xf numFmtId="39" fontId="60" fillId="8" borderId="2" xfId="106" applyNumberFormat="1" applyFont="1" applyFill="1" applyBorder="1" applyAlignment="1">
      <alignment horizontal="right" vertical="top"/>
    </xf>
    <xf numFmtId="0" fontId="0" fillId="0" borderId="0" xfId="0" applyFill="1" applyBorder="1" applyAlignment="1">
      <alignment vertical="center"/>
    </xf>
    <xf numFmtId="0" fontId="2" fillId="0" borderId="0" xfId="0" applyFont="1" applyFill="1" applyBorder="1" applyAlignment="1">
      <alignment vertical="center"/>
    </xf>
    <xf numFmtId="41" fontId="47" fillId="8" borderId="16" xfId="2" applyFont="1" applyFill="1" applyBorder="1" applyAlignment="1">
      <alignment horizontal="left" vertical="top" wrapText="1"/>
    </xf>
    <xf numFmtId="41" fontId="47" fillId="8" borderId="16" xfId="106" applyNumberFormat="1" applyFont="1" applyFill="1" applyBorder="1" applyAlignment="1">
      <alignment horizontal="left" vertical="top" wrapText="1"/>
    </xf>
    <xf numFmtId="0" fontId="47" fillId="8" borderId="0" xfId="106" applyFont="1" applyFill="1" applyBorder="1" applyAlignment="1">
      <alignment vertical="top" wrapText="1"/>
    </xf>
    <xf numFmtId="0" fontId="47" fillId="8" borderId="0" xfId="106" applyFont="1" applyFill="1" applyBorder="1" applyAlignment="1">
      <alignment horizontal="left" wrapText="1"/>
    </xf>
    <xf numFmtId="0" fontId="68" fillId="8" borderId="12" xfId="106" applyFont="1" applyFill="1" applyBorder="1" applyAlignment="1">
      <alignment vertical="top" wrapText="1"/>
    </xf>
    <xf numFmtId="0" fontId="68" fillId="8" borderId="0" xfId="106" applyFont="1" applyFill="1" applyBorder="1" applyAlignment="1">
      <alignment vertical="top" wrapText="1"/>
    </xf>
    <xf numFmtId="43" fontId="47" fillId="7" borderId="0" xfId="106" applyNumberFormat="1" applyFont="1" applyFill="1" applyBorder="1" applyAlignment="1">
      <alignment horizontal="left" vertical="top" wrapText="1"/>
    </xf>
    <xf numFmtId="41" fontId="47" fillId="8" borderId="0" xfId="2" applyFont="1" applyFill="1" applyBorder="1" applyAlignment="1">
      <alignment horizontal="left" vertical="top" wrapText="1"/>
    </xf>
    <xf numFmtId="43" fontId="47" fillId="8" borderId="12" xfId="106" applyNumberFormat="1" applyFont="1" applyFill="1" applyBorder="1" applyAlignment="1">
      <alignment horizontal="left" vertical="top" wrapText="1"/>
    </xf>
    <xf numFmtId="0" fontId="46" fillId="8" borderId="0" xfId="106" applyFill="1" applyBorder="1"/>
    <xf numFmtId="39" fontId="60" fillId="8" borderId="2" xfId="106" applyNumberFormat="1" applyFont="1" applyFill="1" applyBorder="1" applyAlignment="1">
      <alignment horizontal="right"/>
    </xf>
    <xf numFmtId="0" fontId="60" fillId="8" borderId="0" xfId="106" applyFont="1" applyFill="1" applyBorder="1" applyAlignment="1">
      <alignment horizontal="left" vertical="top" wrapText="1"/>
    </xf>
    <xf numFmtId="39" fontId="50" fillId="7" borderId="2" xfId="106" applyNumberFormat="1" applyFont="1" applyFill="1" applyBorder="1" applyAlignment="1">
      <alignment horizontal="right"/>
    </xf>
    <xf numFmtId="164" fontId="46" fillId="7" borderId="2" xfId="2" applyNumberFormat="1" applyFont="1" applyFill="1" applyBorder="1" applyAlignment="1"/>
    <xf numFmtId="164" fontId="46" fillId="7" borderId="2" xfId="2" applyNumberFormat="1" applyFont="1" applyFill="1" applyBorder="1" applyAlignment="1">
      <alignment horizontal="right"/>
    </xf>
    <xf numFmtId="164" fontId="46" fillId="7" borderId="16" xfId="2" applyNumberFormat="1" applyFont="1" applyFill="1" applyBorder="1" applyAlignment="1">
      <alignment horizontal="right"/>
    </xf>
    <xf numFmtId="164" fontId="60" fillId="8" borderId="2" xfId="2" applyNumberFormat="1" applyFont="1" applyFill="1" applyBorder="1" applyAlignment="1">
      <alignment horizontal="right"/>
    </xf>
    <xf numFmtId="164" fontId="47" fillId="8" borderId="0" xfId="2" applyNumberFormat="1" applyFont="1" applyFill="1" applyBorder="1" applyAlignment="1">
      <alignment horizontal="left" vertical="top" wrapText="1"/>
    </xf>
    <xf numFmtId="164" fontId="60" fillId="5" borderId="2" xfId="2" applyNumberFormat="1" applyFont="1" applyFill="1" applyBorder="1" applyAlignment="1">
      <alignment horizontal="right"/>
    </xf>
    <xf numFmtId="164" fontId="60" fillId="6" borderId="2" xfId="2" applyNumberFormat="1" applyFont="1" applyFill="1" applyBorder="1" applyAlignment="1">
      <alignment horizontal="right"/>
    </xf>
    <xf numFmtId="164" fontId="47" fillId="8" borderId="12" xfId="106" applyNumberFormat="1" applyFont="1" applyFill="1" applyBorder="1" applyAlignment="1">
      <alignment horizontal="left" vertical="top" wrapText="1"/>
    </xf>
    <xf numFmtId="164" fontId="47" fillId="7" borderId="2" xfId="2" applyNumberFormat="1" applyFont="1" applyFill="1" applyBorder="1" applyAlignment="1">
      <alignment horizontal="right" vertical="top"/>
    </xf>
    <xf numFmtId="164" fontId="60" fillId="8" borderId="2" xfId="2" applyNumberFormat="1" applyFont="1" applyFill="1" applyBorder="1" applyAlignment="1">
      <alignment horizontal="right" vertical="top"/>
    </xf>
    <xf numFmtId="164" fontId="47" fillId="7" borderId="16" xfId="2" applyNumberFormat="1" applyFont="1" applyFill="1" applyBorder="1" applyAlignment="1">
      <alignment horizontal="right" vertical="top"/>
    </xf>
    <xf numFmtId="164" fontId="47" fillId="8" borderId="0" xfId="2" applyNumberFormat="1" applyFont="1" applyFill="1" applyBorder="1" applyAlignment="1">
      <alignment horizontal="left" wrapText="1"/>
    </xf>
    <xf numFmtId="164" fontId="47" fillId="8" borderId="12" xfId="2" applyNumberFormat="1" applyFont="1" applyFill="1" applyBorder="1" applyAlignment="1">
      <alignment horizontal="left" wrapText="1"/>
    </xf>
    <xf numFmtId="164" fontId="60" fillId="5" borderId="2" xfId="2" applyNumberFormat="1" applyFont="1" applyFill="1" applyBorder="1" applyAlignment="1">
      <alignment horizontal="right" vertical="top"/>
    </xf>
    <xf numFmtId="164" fontId="60" fillId="7" borderId="2" xfId="2" applyNumberFormat="1" applyFont="1" applyFill="1" applyBorder="1" applyAlignment="1">
      <alignment horizontal="right" vertical="top"/>
    </xf>
    <xf numFmtId="164" fontId="47" fillId="5" borderId="16" xfId="2" applyNumberFormat="1" applyFont="1" applyFill="1" applyBorder="1" applyAlignment="1">
      <alignment horizontal="right" vertical="top"/>
    </xf>
    <xf numFmtId="164" fontId="47" fillId="7" borderId="0" xfId="2" applyNumberFormat="1" applyFont="1" applyFill="1"/>
    <xf numFmtId="164" fontId="60" fillId="7" borderId="0" xfId="2" applyNumberFormat="1" applyFont="1" applyFill="1" applyBorder="1" applyAlignment="1">
      <alignment horizontal="left" vertical="top" wrapText="1"/>
    </xf>
    <xf numFmtId="164" fontId="47" fillId="7" borderId="0" xfId="2" applyNumberFormat="1" applyFont="1" applyFill="1" applyBorder="1" applyAlignment="1">
      <alignment horizontal="left" vertical="top" wrapText="1"/>
    </xf>
    <xf numFmtId="164" fontId="47" fillId="7" borderId="0" xfId="106" applyNumberFormat="1" applyFont="1" applyFill="1"/>
    <xf numFmtId="164" fontId="47" fillId="8" borderId="12" xfId="2" applyNumberFormat="1" applyFont="1" applyFill="1" applyBorder="1" applyAlignment="1">
      <alignment horizontal="left" vertical="top" wrapText="1"/>
    </xf>
    <xf numFmtId="0" fontId="61" fillId="7" borderId="15" xfId="106" applyFont="1" applyFill="1" applyBorder="1" applyAlignment="1">
      <alignment vertical="top" wrapText="1"/>
    </xf>
    <xf numFmtId="39" fontId="47" fillId="7" borderId="2" xfId="106" applyNumberFormat="1" applyFont="1" applyFill="1" applyBorder="1" applyAlignment="1">
      <alignment horizontal="right"/>
    </xf>
    <xf numFmtId="0" fontId="62" fillId="7" borderId="3" xfId="106" applyFont="1" applyFill="1" applyBorder="1" applyAlignment="1">
      <alignment horizontal="left" vertical="top" wrapText="1"/>
    </xf>
    <xf numFmtId="39" fontId="61" fillId="7" borderId="15" xfId="106" applyNumberFormat="1" applyFont="1" applyFill="1" applyBorder="1" applyAlignment="1">
      <alignment vertical="top" wrapText="1"/>
    </xf>
    <xf numFmtId="43" fontId="46" fillId="7" borderId="0" xfId="106" applyNumberFormat="1" applyFill="1"/>
    <xf numFmtId="0" fontId="70" fillId="0" borderId="0" xfId="96" applyFont="1" applyBorder="1" applyAlignment="1">
      <alignment horizontal="left" vertical="top" wrapText="1" indent="1"/>
    </xf>
    <xf numFmtId="39" fontId="69" fillId="0" borderId="0" xfId="96" applyNumberFormat="1" applyFont="1" applyBorder="1" applyAlignment="1">
      <alignment vertical="top"/>
    </xf>
    <xf numFmtId="0" fontId="69" fillId="0" borderId="0" xfId="96" applyFont="1" applyBorder="1" applyAlignment="1">
      <alignment vertical="top"/>
    </xf>
    <xf numFmtId="41" fontId="69" fillId="0" borderId="0" xfId="96" applyNumberFormat="1" applyFont="1" applyBorder="1" applyAlignment="1">
      <alignment vertical="center" wrapText="1"/>
    </xf>
    <xf numFmtId="41" fontId="70" fillId="0" borderId="0" xfId="96" applyNumberFormat="1" applyFont="1" applyBorder="1" applyAlignment="1">
      <alignment vertical="center" wrapText="1"/>
    </xf>
    <xf numFmtId="41" fontId="71" fillId="0" borderId="0" xfId="96" applyNumberFormat="1" applyFont="1" applyBorder="1" applyAlignment="1">
      <alignment vertical="center" wrapText="1"/>
    </xf>
    <xf numFmtId="0" fontId="25" fillId="0" borderId="0" xfId="96" applyFont="1"/>
    <xf numFmtId="0" fontId="27" fillId="0" borderId="0" xfId="96" applyFont="1" applyFill="1" applyBorder="1" applyAlignment="1">
      <alignment horizontal="left" vertical="top" wrapText="1"/>
    </xf>
    <xf numFmtId="41" fontId="25" fillId="0" borderId="0" xfId="2" applyFont="1"/>
    <xf numFmtId="41" fontId="25" fillId="0" borderId="0" xfId="96" applyNumberFormat="1" applyFont="1"/>
    <xf numFmtId="39" fontId="76" fillId="0" borderId="0" xfId="92" applyNumberFormat="1" applyFont="1" applyAlignment="1">
      <alignment horizontal="center"/>
    </xf>
    <xf numFmtId="41" fontId="74" fillId="0" borderId="0" xfId="2" applyFont="1" applyAlignment="1">
      <alignment horizontal="center"/>
    </xf>
    <xf numFmtId="41" fontId="76" fillId="0" borderId="0" xfId="2" applyFont="1"/>
    <xf numFmtId="0" fontId="76" fillId="0" borderId="0" xfId="96" applyFont="1"/>
    <xf numFmtId="0" fontId="77" fillId="0" borderId="5" xfId="96" applyFont="1" applyBorder="1" applyAlignment="1">
      <alignment horizontal="left" vertical="center" wrapText="1"/>
    </xf>
    <xf numFmtId="0" fontId="75" fillId="0" borderId="0" xfId="96" applyFont="1"/>
    <xf numFmtId="0" fontId="75" fillId="0" borderId="0" xfId="96" applyFont="1" applyFill="1" applyBorder="1" applyAlignment="1">
      <alignment vertical="top"/>
    </xf>
    <xf numFmtId="0" fontId="32" fillId="0" borderId="0" xfId="96" applyFont="1" applyFill="1" applyBorder="1" applyAlignment="1">
      <alignment horizontal="left" vertical="top" wrapText="1"/>
    </xf>
    <xf numFmtId="0" fontId="78" fillId="0" borderId="0" xfId="96" applyFont="1" applyFill="1" applyBorder="1" applyAlignment="1">
      <alignment horizontal="right" vertical="top" wrapText="1"/>
    </xf>
    <xf numFmtId="0" fontId="79" fillId="0" borderId="17" xfId="96" applyFont="1" applyBorder="1" applyAlignment="1">
      <alignment horizontal="center" vertical="center" wrapText="1"/>
    </xf>
    <xf numFmtId="0" fontId="79" fillId="0" borderId="18" xfId="96" applyFont="1" applyBorder="1" applyAlignment="1">
      <alignment horizontal="center" vertical="center" wrapText="1"/>
    </xf>
    <xf numFmtId="0" fontId="32" fillId="0" borderId="19" xfId="96" applyFont="1" applyFill="1" applyBorder="1" applyAlignment="1">
      <alignment horizontal="center"/>
    </xf>
    <xf numFmtId="0" fontId="79" fillId="0" borderId="20" xfId="96" applyFont="1" applyFill="1" applyBorder="1" applyAlignment="1">
      <alignment horizontal="center" vertical="center" wrapText="1"/>
    </xf>
    <xf numFmtId="0" fontId="75" fillId="0" borderId="21" xfId="96" applyFont="1" applyBorder="1" applyAlignment="1">
      <alignment horizontal="center" vertical="top"/>
    </xf>
    <xf numFmtId="0" fontId="79" fillId="0" borderId="5" xfId="96" applyFont="1" applyBorder="1" applyAlignment="1">
      <alignment horizontal="left" vertical="top" wrapText="1"/>
    </xf>
    <xf numFmtId="43" fontId="77" fillId="0" borderId="5" xfId="96" applyNumberFormat="1" applyFont="1" applyBorder="1" applyAlignment="1">
      <alignment vertical="top" wrapText="1"/>
    </xf>
    <xf numFmtId="0" fontId="77" fillId="0" borderId="5" xfId="96" applyFont="1" applyBorder="1" applyAlignment="1">
      <alignment horizontal="left" vertical="top" wrapText="1"/>
    </xf>
    <xf numFmtId="39" fontId="77" fillId="0" borderId="5" xfId="96" applyNumberFormat="1" applyFont="1" applyBorder="1" applyAlignment="1">
      <alignment vertical="top" wrapText="1"/>
    </xf>
    <xf numFmtId="39" fontId="77" fillId="0" borderId="5" xfId="96" applyNumberFormat="1" applyFont="1" applyBorder="1" applyAlignment="1">
      <alignment horizontal="right" vertical="top"/>
    </xf>
    <xf numFmtId="39" fontId="75" fillId="0" borderId="5" xfId="96" applyNumberFormat="1" applyFont="1" applyFill="1" applyBorder="1" applyAlignment="1">
      <alignment horizontal="right" vertical="top"/>
    </xf>
    <xf numFmtId="0" fontId="80" fillId="0" borderId="5" xfId="96" applyFont="1" applyBorder="1" applyAlignment="1">
      <alignment horizontal="left" vertical="top" wrapText="1"/>
    </xf>
    <xf numFmtId="0" fontId="81" fillId="0" borderId="5" xfId="96" applyFont="1" applyBorder="1" applyAlignment="1">
      <alignment horizontal="left" vertical="top" wrapText="1"/>
    </xf>
    <xf numFmtId="39" fontId="32" fillId="0" borderId="5" xfId="96" applyNumberFormat="1" applyFont="1" applyFill="1" applyBorder="1" applyAlignment="1">
      <alignment horizontal="right" vertical="top"/>
    </xf>
    <xf numFmtId="0" fontId="75" fillId="0" borderId="5" xfId="96" applyFont="1" applyBorder="1" applyAlignment="1">
      <alignment horizontal="left" vertical="top" wrapText="1"/>
    </xf>
    <xf numFmtId="0" fontId="78" fillId="0" borderId="5" xfId="96" applyFont="1" applyBorder="1" applyAlignment="1">
      <alignment horizontal="left" vertical="top" wrapText="1"/>
    </xf>
    <xf numFmtId="0" fontId="79" fillId="0" borderId="5" xfId="96" applyFont="1" applyBorder="1" applyAlignment="1">
      <alignment vertical="top" wrapText="1"/>
    </xf>
    <xf numFmtId="0" fontId="79" fillId="0" borderId="5" xfId="96" applyFont="1" applyBorder="1" applyAlignment="1">
      <alignment horizontal="center" vertical="top" wrapText="1"/>
    </xf>
    <xf numFmtId="0" fontId="79" fillId="0" borderId="5" xfId="96" applyFont="1" applyBorder="1" applyAlignment="1">
      <alignment horizontal="left" vertical="center" wrapText="1"/>
    </xf>
    <xf numFmtId="39" fontId="32" fillId="0" borderId="5" xfId="96" applyNumberFormat="1" applyFont="1" applyFill="1" applyBorder="1" applyAlignment="1">
      <alignment horizontal="right" vertical="center"/>
    </xf>
    <xf numFmtId="0" fontId="75" fillId="0" borderId="22" xfId="96" applyFont="1" applyBorder="1" applyAlignment="1">
      <alignment horizontal="center" vertical="center"/>
    </xf>
    <xf numFmtId="0" fontId="77" fillId="0" borderId="6" xfId="96" applyFont="1" applyBorder="1" applyAlignment="1">
      <alignment horizontal="left" vertical="center" wrapText="1"/>
    </xf>
    <xf numFmtId="43" fontId="75" fillId="0" borderId="6" xfId="96" applyNumberFormat="1" applyFont="1" applyFill="1" applyBorder="1" applyAlignment="1">
      <alignment horizontal="right" vertical="center"/>
    </xf>
    <xf numFmtId="0" fontId="75" fillId="0" borderId="21" xfId="96" applyFont="1" applyBorder="1" applyAlignment="1">
      <alignment horizontal="center" vertical="center"/>
    </xf>
    <xf numFmtId="39" fontId="75" fillId="0" borderId="5" xfId="96" applyNumberFormat="1" applyFont="1" applyFill="1" applyBorder="1" applyAlignment="1">
      <alignment horizontal="right" vertical="center"/>
    </xf>
    <xf numFmtId="0" fontId="79" fillId="0" borderId="39" xfId="96" applyFont="1" applyBorder="1" applyAlignment="1">
      <alignment horizontal="center" vertical="center" wrapText="1"/>
    </xf>
    <xf numFmtId="0" fontId="79" fillId="0" borderId="40" xfId="96" applyFont="1" applyBorder="1" applyAlignment="1">
      <alignment horizontal="center" vertical="center" wrapText="1"/>
    </xf>
    <xf numFmtId="0" fontId="79" fillId="0" borderId="19" xfId="96" applyFont="1" applyFill="1" applyBorder="1" applyAlignment="1">
      <alignment horizontal="center" vertical="center" wrapText="1"/>
    </xf>
    <xf numFmtId="43" fontId="77" fillId="0" borderId="21" xfId="96" applyNumberFormat="1" applyFont="1" applyBorder="1" applyAlignment="1">
      <alignment vertical="top" wrapText="1"/>
    </xf>
    <xf numFmtId="39" fontId="77" fillId="0" borderId="21" xfId="96" applyNumberFormat="1" applyFont="1" applyBorder="1" applyAlignment="1">
      <alignment horizontal="right" vertical="top"/>
    </xf>
    <xf numFmtId="39" fontId="75" fillId="0" borderId="21" xfId="96" applyNumberFormat="1" applyFont="1" applyFill="1" applyBorder="1" applyAlignment="1">
      <alignment horizontal="right" vertical="top"/>
    </xf>
    <xf numFmtId="39" fontId="75" fillId="0" borderId="21" xfId="96" applyNumberFormat="1" applyFont="1" applyFill="1" applyBorder="1" applyAlignment="1">
      <alignment horizontal="right" vertical="center"/>
    </xf>
    <xf numFmtId="39" fontId="32" fillId="0" borderId="21" xfId="96" applyNumberFormat="1" applyFont="1" applyFill="1" applyBorder="1" applyAlignment="1">
      <alignment horizontal="right" vertical="top"/>
    </xf>
    <xf numFmtId="39" fontId="32" fillId="0" borderId="21" xfId="96" applyNumberFormat="1" applyFont="1" applyFill="1" applyBorder="1" applyAlignment="1">
      <alignment horizontal="right" vertical="center"/>
    </xf>
    <xf numFmtId="43" fontId="75" fillId="0" borderId="22" xfId="96" applyNumberFormat="1" applyFont="1" applyFill="1" applyBorder="1" applyAlignment="1">
      <alignment horizontal="right" vertical="center"/>
    </xf>
    <xf numFmtId="0" fontId="25" fillId="0" borderId="0" xfId="96" applyFont="1" applyBorder="1" applyAlignment="1">
      <alignment vertical="top"/>
    </xf>
    <xf numFmtId="43" fontId="25" fillId="0" borderId="0" xfId="96" applyNumberFormat="1" applyFont="1" applyBorder="1"/>
    <xf numFmtId="43" fontId="72" fillId="0" borderId="0" xfId="3" applyNumberFormat="1" applyFont="1" applyBorder="1"/>
    <xf numFmtId="41" fontId="25" fillId="0" borderId="0" xfId="2" applyFont="1" applyBorder="1" applyAlignment="1">
      <alignment vertical="top"/>
    </xf>
    <xf numFmtId="41" fontId="25" fillId="0" borderId="0" xfId="2" applyFont="1" applyBorder="1"/>
    <xf numFmtId="39" fontId="25" fillId="0" borderId="0" xfId="96" applyNumberFormat="1" applyFont="1" applyBorder="1" applyAlignment="1">
      <alignment vertical="top"/>
    </xf>
    <xf numFmtId="39" fontId="73" fillId="0" borderId="0" xfId="105" applyNumberFormat="1" applyFont="1" applyFill="1" applyBorder="1" applyAlignment="1">
      <alignment horizontal="right" vertical="top"/>
    </xf>
    <xf numFmtId="164" fontId="25" fillId="0" borderId="0" xfId="2" applyNumberFormat="1" applyFont="1" applyBorder="1"/>
    <xf numFmtId="39" fontId="25" fillId="0" borderId="0" xfId="96" applyNumberFormat="1" applyFont="1" applyBorder="1"/>
    <xf numFmtId="39" fontId="27" fillId="0" borderId="0" xfId="96" applyNumberFormat="1" applyFont="1" applyBorder="1"/>
    <xf numFmtId="41" fontId="27" fillId="0" borderId="0" xfId="96" applyNumberFormat="1" applyFont="1" applyBorder="1"/>
    <xf numFmtId="41" fontId="27" fillId="0" borderId="0" xfId="2" applyFont="1" applyBorder="1"/>
    <xf numFmtId="41" fontId="25" fillId="0" borderId="0" xfId="96" applyNumberFormat="1" applyFont="1" applyBorder="1"/>
    <xf numFmtId="43" fontId="25" fillId="0" borderId="8" xfId="2" applyNumberFormat="1" applyFont="1" applyFill="1" applyBorder="1" applyAlignment="1">
      <alignment vertical="center" wrapText="1"/>
    </xf>
    <xf numFmtId="43" fontId="31" fillId="0" borderId="10" xfId="92" applyNumberFormat="1" applyBorder="1" applyAlignment="1">
      <alignment vertical="center" wrapText="1"/>
    </xf>
    <xf numFmtId="10" fontId="25" fillId="0" borderId="8" xfId="2" applyNumberFormat="1" applyFont="1" applyFill="1" applyBorder="1" applyAlignment="1">
      <alignment vertical="center" wrapText="1"/>
    </xf>
    <xf numFmtId="0" fontId="31" fillId="0" borderId="10" xfId="92" applyBorder="1" applyAlignment="1">
      <alignment vertical="center" wrapText="1"/>
    </xf>
    <xf numFmtId="0" fontId="31" fillId="0" borderId="0" xfId="92" applyAlignment="1">
      <alignment horizontal="center"/>
    </xf>
    <xf numFmtId="0" fontId="32" fillId="0" borderId="0" xfId="92" applyFont="1" applyAlignment="1">
      <alignment horizontal="center"/>
    </xf>
    <xf numFmtId="0" fontId="27" fillId="0" borderId="0" xfId="92" applyFont="1" applyAlignment="1">
      <alignment horizontal="center"/>
    </xf>
    <xf numFmtId="0" fontId="27" fillId="0" borderId="0" xfId="92" applyFont="1" applyBorder="1" applyAlignment="1">
      <alignment horizontal="center"/>
    </xf>
    <xf numFmtId="0" fontId="25" fillId="0" borderId="8" xfId="92" applyFont="1" applyBorder="1" applyAlignment="1">
      <alignment horizontal="left" vertical="center" wrapText="1"/>
    </xf>
    <xf numFmtId="0" fontId="31" fillId="0" borderId="10" xfId="92" applyBorder="1" applyAlignment="1">
      <alignment horizontal="left" vertical="center" wrapText="1"/>
    </xf>
    <xf numFmtId="43" fontId="25" fillId="0" borderId="8" xfId="2" applyNumberFormat="1" applyFont="1" applyBorder="1" applyAlignment="1">
      <alignment vertical="center" wrapText="1"/>
    </xf>
    <xf numFmtId="0" fontId="28" fillId="0" borderId="0" xfId="96" applyFont="1" applyAlignment="1">
      <alignment horizontal="center"/>
    </xf>
    <xf numFmtId="0" fontId="13" fillId="0" borderId="0" xfId="96" applyFont="1" applyFill="1" applyBorder="1" applyAlignment="1">
      <alignment horizontal="center" vertical="top"/>
    </xf>
    <xf numFmtId="0" fontId="17" fillId="0" borderId="17" xfId="96" applyFont="1" applyBorder="1" applyAlignment="1">
      <alignment horizontal="center"/>
    </xf>
    <xf numFmtId="0" fontId="17" fillId="0" borderId="18" xfId="96" applyFont="1" applyBorder="1" applyAlignment="1">
      <alignment horizontal="center"/>
    </xf>
    <xf numFmtId="0" fontId="18" fillId="0" borderId="38" xfId="96" applyFont="1" applyBorder="1" applyAlignment="1">
      <alignment horizontal="center" vertical="center" wrapText="1"/>
    </xf>
    <xf numFmtId="0" fontId="18" fillId="0" borderId="27" xfId="96" applyFont="1" applyBorder="1" applyAlignment="1">
      <alignment horizontal="center" vertical="center" wrapText="1"/>
    </xf>
    <xf numFmtId="39" fontId="20" fillId="0" borderId="0" xfId="96" applyNumberFormat="1" applyFont="1" applyAlignment="1">
      <alignment horizontal="center"/>
    </xf>
    <xf numFmtId="41" fontId="13" fillId="0" borderId="0" xfId="2" applyFont="1" applyAlignment="1">
      <alignment horizontal="center"/>
    </xf>
    <xf numFmtId="41" fontId="23" fillId="0" borderId="0" xfId="2" applyFont="1" applyAlignment="1">
      <alignment horizontal="center"/>
    </xf>
    <xf numFmtId="0" fontId="28" fillId="0" borderId="0" xfId="0" applyFont="1" applyAlignment="1">
      <alignment horizontal="center"/>
    </xf>
    <xf numFmtId="0" fontId="23" fillId="0" borderId="0" xfId="0" applyFont="1" applyFill="1" applyBorder="1" applyAlignment="1">
      <alignment horizontal="center" vertical="top"/>
    </xf>
    <xf numFmtId="0" fontId="17" fillId="0" borderId="17" xfId="0" applyFont="1" applyBorder="1" applyAlignment="1">
      <alignment horizontal="center"/>
    </xf>
    <xf numFmtId="0" fontId="17" fillId="0" borderId="18" xfId="0" applyFont="1" applyBorder="1" applyAlignment="1">
      <alignment horizontal="center"/>
    </xf>
    <xf numFmtId="0" fontId="18" fillId="0" borderId="38" xfId="0" applyFont="1" applyBorder="1" applyAlignment="1">
      <alignment horizontal="center" vertical="center" wrapText="1"/>
    </xf>
    <xf numFmtId="0" fontId="18" fillId="0" borderId="27" xfId="0" applyFont="1" applyBorder="1" applyAlignment="1">
      <alignment horizontal="center" vertical="center" wrapText="1"/>
    </xf>
    <xf numFmtId="39" fontId="20" fillId="0" borderId="0" xfId="0" applyNumberFormat="1" applyFont="1" applyAlignment="1">
      <alignment horizontal="center"/>
    </xf>
    <xf numFmtId="41" fontId="74" fillId="0" borderId="0" xfId="2" applyFont="1" applyAlignment="1">
      <alignment horizontal="center"/>
    </xf>
    <xf numFmtId="0" fontId="75" fillId="0" borderId="18" xfId="0" applyFont="1" applyBorder="1" applyAlignment="1">
      <alignment horizontal="center" vertical="center" wrapText="1"/>
    </xf>
    <xf numFmtId="0" fontId="32" fillId="0" borderId="0" xfId="96" applyFont="1" applyFill="1" applyBorder="1" applyAlignment="1">
      <alignment horizontal="center" vertical="top"/>
    </xf>
    <xf numFmtId="0" fontId="75" fillId="0" borderId="17" xfId="96" applyFont="1" applyBorder="1" applyAlignment="1">
      <alignment horizontal="center"/>
    </xf>
    <xf numFmtId="0" fontId="75" fillId="0" borderId="18" xfId="96" applyFont="1" applyBorder="1" applyAlignment="1">
      <alignment horizontal="center"/>
    </xf>
    <xf numFmtId="0" fontId="79" fillId="0" borderId="38" xfId="96" applyFont="1" applyBorder="1" applyAlignment="1">
      <alignment horizontal="center" vertical="center" wrapText="1"/>
    </xf>
    <xf numFmtId="0" fontId="79" fillId="0" borderId="27" xfId="96" applyFont="1" applyBorder="1" applyAlignment="1">
      <alignment horizontal="center" vertical="center" wrapText="1"/>
    </xf>
    <xf numFmtId="0" fontId="79" fillId="0" borderId="17" xfId="96" applyFont="1" applyBorder="1" applyAlignment="1">
      <alignment horizontal="center" vertical="center" wrapText="1"/>
    </xf>
    <xf numFmtId="0" fontId="27" fillId="0" borderId="0" xfId="96" applyFont="1" applyAlignment="1">
      <alignment horizontal="center"/>
    </xf>
    <xf numFmtId="41" fontId="27" fillId="0" borderId="0" xfId="2" applyFont="1" applyAlignment="1">
      <alignment horizontal="center"/>
    </xf>
    <xf numFmtId="0" fontId="60" fillId="7" borderId="14" xfId="106" applyFont="1" applyFill="1" applyBorder="1" applyAlignment="1">
      <alignment horizontal="left" vertical="top" wrapText="1"/>
    </xf>
    <xf numFmtId="0" fontId="60" fillId="7" borderId="15" xfId="106" applyFont="1" applyFill="1" applyBorder="1" applyAlignment="1">
      <alignment horizontal="left" vertical="top" wrapText="1"/>
    </xf>
    <xf numFmtId="0" fontId="60" fillId="7" borderId="16" xfId="106" applyFont="1" applyFill="1" applyBorder="1" applyAlignment="1">
      <alignment horizontal="left" vertical="top" wrapText="1"/>
    </xf>
    <xf numFmtId="0" fontId="61" fillId="7" borderId="14" xfId="106" applyFont="1" applyFill="1" applyBorder="1" applyAlignment="1">
      <alignment horizontal="left" vertical="top" wrapText="1"/>
    </xf>
    <xf numFmtId="0" fontId="61" fillId="7" borderId="15" xfId="106" applyFont="1" applyFill="1" applyBorder="1" applyAlignment="1">
      <alignment horizontal="left" vertical="top" wrapText="1"/>
    </xf>
    <xf numFmtId="0" fontId="61" fillId="7" borderId="16" xfId="106" applyFont="1" applyFill="1" applyBorder="1" applyAlignment="1">
      <alignment horizontal="left" vertical="top" wrapText="1"/>
    </xf>
    <xf numFmtId="0" fontId="60" fillId="7" borderId="0" xfId="106" applyFont="1" applyFill="1" applyAlignment="1">
      <alignment horizontal="left" vertical="top"/>
    </xf>
    <xf numFmtId="0" fontId="60" fillId="0" borderId="14" xfId="106" applyFont="1" applyFill="1" applyBorder="1" applyAlignment="1">
      <alignment horizontal="left" vertical="top" wrapText="1"/>
    </xf>
    <xf numFmtId="0" fontId="60" fillId="0" borderId="15" xfId="106" applyFont="1" applyFill="1" applyBorder="1" applyAlignment="1">
      <alignment horizontal="left" vertical="top" wrapText="1"/>
    </xf>
    <xf numFmtId="0" fontId="60" fillId="0" borderId="16" xfId="106" applyFont="1" applyFill="1" applyBorder="1" applyAlignment="1">
      <alignment horizontal="left" vertical="top" wrapText="1"/>
    </xf>
    <xf numFmtId="0" fontId="60" fillId="7" borderId="14" xfId="106" applyFont="1" applyFill="1" applyBorder="1" applyAlignment="1">
      <alignment horizontal="left" wrapText="1"/>
    </xf>
    <xf numFmtId="0" fontId="60" fillId="7" borderId="15" xfId="106" applyFont="1" applyFill="1" applyBorder="1" applyAlignment="1">
      <alignment horizontal="left" wrapText="1"/>
    </xf>
    <xf numFmtId="0" fontId="60" fillId="7" borderId="16" xfId="106" applyFont="1" applyFill="1" applyBorder="1" applyAlignment="1">
      <alignment horizontal="left" wrapText="1"/>
    </xf>
    <xf numFmtId="0" fontId="47" fillId="7" borderId="0" xfId="106" applyFont="1" applyFill="1" applyAlignment="1">
      <alignment horizontal="left" vertical="top" wrapText="1"/>
    </xf>
    <xf numFmtId="0" fontId="60" fillId="7" borderId="0" xfId="106" applyFont="1" applyFill="1" applyBorder="1" applyAlignment="1">
      <alignment horizontal="left" vertical="top"/>
    </xf>
    <xf numFmtId="0" fontId="60" fillId="8" borderId="14" xfId="106" applyFont="1" applyFill="1" applyBorder="1" applyAlignment="1">
      <alignment horizontal="left" wrapText="1"/>
    </xf>
    <xf numFmtId="0" fontId="60" fillId="8" borderId="15" xfId="106" applyFont="1" applyFill="1" applyBorder="1" applyAlignment="1">
      <alignment horizontal="left" wrapText="1"/>
    </xf>
    <xf numFmtId="0" fontId="60" fillId="8" borderId="16" xfId="106" applyFont="1" applyFill="1" applyBorder="1" applyAlignment="1">
      <alignment horizontal="left" wrapText="1"/>
    </xf>
    <xf numFmtId="0" fontId="6" fillId="0" borderId="0" xfId="0" applyFont="1" applyAlignment="1">
      <alignment horizontal="center"/>
    </xf>
    <xf numFmtId="43" fontId="7" fillId="0" borderId="11" xfId="67" applyNumberFormat="1" applyFont="1" applyFill="1" applyBorder="1" applyAlignment="1">
      <alignment horizontal="center" vertical="center"/>
    </xf>
    <xf numFmtId="43" fontId="7" fillId="0" borderId="14" xfId="67" applyNumberFormat="1" applyFont="1" applyFill="1" applyBorder="1" applyAlignment="1">
      <alignment horizontal="center" vertical="center"/>
    </xf>
    <xf numFmtId="43" fontId="7" fillId="0" borderId="0" xfId="67" applyNumberFormat="1" applyFont="1" applyFill="1" applyBorder="1" applyAlignment="1">
      <alignment horizontal="center" vertical="center"/>
    </xf>
    <xf numFmtId="0" fontId="7" fillId="0" borderId="0" xfId="123" applyFont="1" applyFill="1" applyAlignment="1">
      <alignment horizontal="center" vertical="center"/>
    </xf>
    <xf numFmtId="0" fontId="7" fillId="0" borderId="7" xfId="123" applyFont="1" applyFill="1" applyBorder="1" applyAlignment="1">
      <alignment horizontal="center" vertical="center"/>
    </xf>
    <xf numFmtId="0" fontId="7" fillId="0" borderId="13" xfId="123" applyFont="1" applyFill="1" applyBorder="1" applyAlignment="1">
      <alignment horizontal="center" vertical="center"/>
    </xf>
    <xf numFmtId="0" fontId="7" fillId="0" borderId="16" xfId="123" applyFont="1" applyFill="1" applyBorder="1" applyAlignment="1">
      <alignment horizontal="center" vertical="center"/>
    </xf>
    <xf numFmtId="43" fontId="7" fillId="0" borderId="1" xfId="67" applyNumberFormat="1" applyFont="1" applyFill="1" applyBorder="1" applyAlignment="1">
      <alignment horizontal="center" vertical="center"/>
    </xf>
    <xf numFmtId="43" fontId="7" fillId="0" borderId="34" xfId="67" applyNumberFormat="1" applyFont="1" applyFill="1" applyBorder="1" applyAlignment="1">
      <alignment horizontal="center" vertical="center"/>
    </xf>
    <xf numFmtId="43" fontId="6" fillId="0" borderId="15" xfId="67" applyNumberFormat="1" applyFont="1" applyFill="1" applyBorder="1" applyAlignment="1">
      <alignment horizontal="center" vertical="top"/>
    </xf>
  </cellXfs>
  <cellStyles count="201">
    <cellStyle name="Comma" xfId="1" builtinId="3"/>
    <cellStyle name="Comma [0]" xfId="2" builtinId="6"/>
    <cellStyle name="Comma [0] 10" xfId="3"/>
    <cellStyle name="Comma [0] 11" xfId="4"/>
    <cellStyle name="Comma [0] 2" xfId="5"/>
    <cellStyle name="Comma [0] 2 2" xfId="6"/>
    <cellStyle name="Comma [0] 2 2 2" xfId="7"/>
    <cellStyle name="Comma [0] 2 2 3" xfId="134"/>
    <cellStyle name="Comma [0] 2 3" xfId="8"/>
    <cellStyle name="Comma [0] 2 4" xfId="133"/>
    <cellStyle name="Comma [0] 3" xfId="9"/>
    <cellStyle name="Comma [0] 3 2" xfId="10"/>
    <cellStyle name="Comma [0] 3 2 2" xfId="11"/>
    <cellStyle name="Comma [0] 3 3" xfId="12"/>
    <cellStyle name="Comma [0] 3 4" xfId="13"/>
    <cellStyle name="Comma [0] 3 4 2" xfId="136"/>
    <cellStyle name="Comma [0] 3 5" xfId="135"/>
    <cellStyle name="Comma [0] 4" xfId="14"/>
    <cellStyle name="Comma [0] 4 2" xfId="15"/>
    <cellStyle name="Comma [0] 4 3" xfId="137"/>
    <cellStyle name="Comma [0] 5" xfId="16"/>
    <cellStyle name="Comma [0] 5 2" xfId="17"/>
    <cellStyle name="Comma [0] 5 3" xfId="138"/>
    <cellStyle name="Comma [0] 6" xfId="18"/>
    <cellStyle name="Comma [0] 6 2" xfId="19"/>
    <cellStyle name="Comma [0] 6 2 2" xfId="139"/>
    <cellStyle name="Comma [0] 6 3" xfId="20"/>
    <cellStyle name="Comma [0] 7" xfId="21"/>
    <cellStyle name="Comma [0] 7 2" xfId="22"/>
    <cellStyle name="Comma [0] 8" xfId="23"/>
    <cellStyle name="Comma [0] 8 2" xfId="24"/>
    <cellStyle name="Comma [0] 8 3" xfId="25"/>
    <cellStyle name="Comma [0] 8 3 2" xfId="140"/>
    <cellStyle name="Comma [0] 9" xfId="26"/>
    <cellStyle name="Comma 10" xfId="27"/>
    <cellStyle name="Comma 10 2" xfId="141"/>
    <cellStyle name="Comma 11" xfId="28"/>
    <cellStyle name="Comma 11 2" xfId="142"/>
    <cellStyle name="Comma 12" xfId="29"/>
    <cellStyle name="Comma 12 2" xfId="143"/>
    <cellStyle name="Comma 13" xfId="30"/>
    <cellStyle name="Comma 13 2" xfId="144"/>
    <cellStyle name="Comma 14" xfId="31"/>
    <cellStyle name="Comma 14 2" xfId="145"/>
    <cellStyle name="Comma 15" xfId="32"/>
    <cellStyle name="Comma 15 2" xfId="146"/>
    <cellStyle name="Comma 16" xfId="33"/>
    <cellStyle name="Comma 16 2" xfId="147"/>
    <cellStyle name="Comma 17" xfId="34"/>
    <cellStyle name="Comma 17 2" xfId="148"/>
    <cellStyle name="Comma 18" xfId="35"/>
    <cellStyle name="Comma 18 2" xfId="149"/>
    <cellStyle name="Comma 19" xfId="36"/>
    <cellStyle name="Comma 19 2" xfId="150"/>
    <cellStyle name="Comma 2" xfId="37"/>
    <cellStyle name="Comma 2 2" xfId="38"/>
    <cellStyle name="Comma 2 2 2" xfId="39"/>
    <cellStyle name="Comma 2 2 2 2" xfId="152"/>
    <cellStyle name="Comma 2 2 2 2 2" xfId="153"/>
    <cellStyle name="Comma 2 2 3" xfId="151"/>
    <cellStyle name="Comma 2 3" xfId="40"/>
    <cellStyle name="Comma 2 3 2" xfId="41"/>
    <cellStyle name="Comma 2 4" xfId="42"/>
    <cellStyle name="Comma 2 5" xfId="43"/>
    <cellStyle name="Comma 2 5 2" xfId="154"/>
    <cellStyle name="Comma 20" xfId="44"/>
    <cellStyle name="Comma 20 2" xfId="155"/>
    <cellStyle name="Comma 21" xfId="45"/>
    <cellStyle name="Comma 21 2" xfId="156"/>
    <cellStyle name="Comma 22" xfId="46"/>
    <cellStyle name="Comma 22 2" xfId="157"/>
    <cellStyle name="Comma 23" xfId="47"/>
    <cellStyle name="Comma 23 2" xfId="158"/>
    <cellStyle name="Comma 24" xfId="48"/>
    <cellStyle name="Comma 24 2" xfId="159"/>
    <cellStyle name="Comma 25" xfId="49"/>
    <cellStyle name="Comma 25 2" xfId="160"/>
    <cellStyle name="Comma 26" xfId="50"/>
    <cellStyle name="Comma 26 2" xfId="161"/>
    <cellStyle name="Comma 27" xfId="51"/>
    <cellStyle name="Comma 27 2" xfId="162"/>
    <cellStyle name="Comma 28" xfId="52"/>
    <cellStyle name="Comma 28 2" xfId="163"/>
    <cellStyle name="Comma 29" xfId="53"/>
    <cellStyle name="Comma 29 2" xfId="164"/>
    <cellStyle name="Comma 3" xfId="54"/>
    <cellStyle name="Comma 3 2" xfId="55"/>
    <cellStyle name="Comma 3 3" xfId="56"/>
    <cellStyle name="Comma 3 4" xfId="165"/>
    <cellStyle name="Comma 30" xfId="57"/>
    <cellStyle name="Comma 30 2" xfId="166"/>
    <cellStyle name="Comma 31" xfId="58"/>
    <cellStyle name="Comma 31 2" xfId="167"/>
    <cellStyle name="Comma 32" xfId="59"/>
    <cellStyle name="Comma 32 2" xfId="168"/>
    <cellStyle name="Comma 33" xfId="60"/>
    <cellStyle name="Comma 33 2" xfId="169"/>
    <cellStyle name="Comma 34" xfId="61"/>
    <cellStyle name="Comma 34 2" xfId="170"/>
    <cellStyle name="Comma 35" xfId="62"/>
    <cellStyle name="Comma 35 2" xfId="171"/>
    <cellStyle name="Comma 36" xfId="63"/>
    <cellStyle name="Comma 36 2" xfId="172"/>
    <cellStyle name="Comma 37" xfId="64"/>
    <cellStyle name="Comma 37 2" xfId="173"/>
    <cellStyle name="Comma 38" xfId="65"/>
    <cellStyle name="Comma 38 2" xfId="174"/>
    <cellStyle name="Comma 39" xfId="66"/>
    <cellStyle name="Comma 39 2" xfId="67"/>
    <cellStyle name="Comma 4" xfId="68"/>
    <cellStyle name="Comma 4 2" xfId="69"/>
    <cellStyle name="Comma 4 3" xfId="70"/>
    <cellStyle name="Comma 4 4" xfId="175"/>
    <cellStyle name="Comma 40" xfId="71"/>
    <cellStyle name="Comma 5" xfId="72"/>
    <cellStyle name="Comma 5 2" xfId="73"/>
    <cellStyle name="Comma 5 3" xfId="74"/>
    <cellStyle name="Comma 5 4" xfId="75"/>
    <cellStyle name="Comma 5 5" xfId="176"/>
    <cellStyle name="Comma 6" xfId="76"/>
    <cellStyle name="Comma 6 2" xfId="177"/>
    <cellStyle name="Comma 7" xfId="77"/>
    <cellStyle name="Comma 7 2" xfId="178"/>
    <cellStyle name="Comma 8" xfId="78"/>
    <cellStyle name="Comma 8 2" xfId="179"/>
    <cellStyle name="Comma 9" xfId="79"/>
    <cellStyle name="Comma 9 2" xfId="180"/>
    <cellStyle name="Currency 2" xfId="80"/>
    <cellStyle name="Currency 2 2" xfId="81"/>
    <cellStyle name="Currency 2 3" xfId="181"/>
    <cellStyle name="Euro" xfId="82"/>
    <cellStyle name="Euro 2" xfId="83"/>
    <cellStyle name="Euro 3" xfId="182"/>
    <cellStyle name="Hyperlink 2" xfId="84"/>
    <cellStyle name="Hyperlink 3" xfId="85"/>
    <cellStyle name="Normal" xfId="0" builtinId="0"/>
    <cellStyle name="Normal 10" xfId="86"/>
    <cellStyle name="Normal 10 2" xfId="183"/>
    <cellStyle name="Normal 11" xfId="87"/>
    <cellStyle name="Normal 11 2" xfId="88"/>
    <cellStyle name="Normal 11 3" xfId="184"/>
    <cellStyle name="Normal 12" xfId="89"/>
    <cellStyle name="Normal 12 2" xfId="90"/>
    <cellStyle name="Normal 12 2 2" xfId="91"/>
    <cellStyle name="Normal 13" xfId="92"/>
    <cellStyle name="Normal 13 2" xfId="185"/>
    <cellStyle name="Normal 15" xfId="93"/>
    <cellStyle name="Normal 2" xfId="94"/>
    <cellStyle name="Normal 2 2" xfId="95"/>
    <cellStyle name="Normal 2 2 2" xfId="96"/>
    <cellStyle name="Normal 2 2 2 2" xfId="97"/>
    <cellStyle name="Normal 2 2 2 2 2" xfId="187"/>
    <cellStyle name="Normal 2 2 3" xfId="186"/>
    <cellStyle name="Normal 2 3" xfId="98"/>
    <cellStyle name="Normal 2 4" xfId="99"/>
    <cellStyle name="Normal 2 5" xfId="100"/>
    <cellStyle name="Normal 2 6" xfId="101"/>
    <cellStyle name="Normal 2 7" xfId="102"/>
    <cellStyle name="Normal 2_01 PIUTANG - INVEST 2008" xfId="103"/>
    <cellStyle name="Normal 3" xfId="104"/>
    <cellStyle name="Normal 3 2" xfId="105"/>
    <cellStyle name="Normal 3 2 2" xfId="106"/>
    <cellStyle name="Normal 3 2 2 2" xfId="190"/>
    <cellStyle name="Normal 3 2 3" xfId="189"/>
    <cellStyle name="Normal 3 3" xfId="107"/>
    <cellStyle name="Normal 3 4" xfId="108"/>
    <cellStyle name="Normal 3 5" xfId="109"/>
    <cellStyle name="Normal 3 6" xfId="188"/>
    <cellStyle name="Normal 4" xfId="110"/>
    <cellStyle name="Normal 4 2" xfId="111"/>
    <cellStyle name="Normal 4 3" xfId="112"/>
    <cellStyle name="Normal 4 4" xfId="113"/>
    <cellStyle name="Normal 4 4 2" xfId="192"/>
    <cellStyle name="Normal 4 5" xfId="191"/>
    <cellStyle name="Normal 5" xfId="114"/>
    <cellStyle name="Normal 5 2" xfId="115"/>
    <cellStyle name="Normal 6" xfId="116"/>
    <cellStyle name="Normal 6 2" xfId="117"/>
    <cellStyle name="Normal 6 3" xfId="193"/>
    <cellStyle name="Normal 7" xfId="118"/>
    <cellStyle name="Normal 7 2" xfId="119"/>
    <cellStyle name="Normal 7 3" xfId="194"/>
    <cellStyle name="Normal 8" xfId="120"/>
    <cellStyle name="Normal 8 2" xfId="195"/>
    <cellStyle name="Normal 9" xfId="121"/>
    <cellStyle name="Normal 9 2" xfId="122"/>
    <cellStyle name="Normal 9 3" xfId="196"/>
    <cellStyle name="Normal_PENJELASAN LK" xfId="123"/>
    <cellStyle name="Percent 2" xfId="124"/>
    <cellStyle name="Percent 2 2" xfId="125"/>
    <cellStyle name="Percent 2 2 2" xfId="198"/>
    <cellStyle name="Percent 2 3" xfId="126"/>
    <cellStyle name="Percent 2 4" xfId="127"/>
    <cellStyle name="Percent 2 4 2" xfId="199"/>
    <cellStyle name="Percent 2 5" xfId="197"/>
    <cellStyle name="Percent 3" xfId="128"/>
    <cellStyle name="Percent 3 2" xfId="129"/>
    <cellStyle name="Percent 3 3" xfId="200"/>
    <cellStyle name="Percent 4" xfId="130"/>
    <cellStyle name="Percent 5" xfId="131"/>
    <cellStyle name="S19" xfId="132"/>
  </cellStyles>
  <dxfs count="0"/>
  <tableStyles count="0" defaultTableStyle="TableStyleMedium9" defaultPivotStyle="PivotStyleLight16"/>
  <colors>
    <mruColors>
      <color rgb="FF66FF99"/>
      <color rgb="FF66FFFF"/>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2752725</xdr:colOff>
      <xdr:row>0</xdr:row>
      <xdr:rowOff>0</xdr:rowOff>
    </xdr:from>
    <xdr:to>
      <xdr:col>2</xdr:col>
      <xdr:colOff>704850</xdr:colOff>
      <xdr:row>6</xdr:row>
      <xdr:rowOff>114300</xdr:rowOff>
    </xdr:to>
    <xdr:pic>
      <xdr:nvPicPr>
        <xdr:cNvPr id="2173"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000375" y="0"/>
          <a:ext cx="0" cy="1219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876300</xdr:colOff>
      <xdr:row>126</xdr:row>
      <xdr:rowOff>47625</xdr:rowOff>
    </xdr:from>
    <xdr:to>
      <xdr:col>4</xdr:col>
      <xdr:colOff>247650</xdr:colOff>
      <xdr:row>130</xdr:row>
      <xdr:rowOff>142875</xdr:rowOff>
    </xdr:to>
    <xdr:pic>
      <xdr:nvPicPr>
        <xdr:cNvPr id="2174" name="Picture 2" descr="ttd bup clear.jpg"/>
        <xdr:cNvPicPr>
          <a:picLocks noChangeAspect="1" noChangeArrowheads="1"/>
        </xdr:cNvPicPr>
      </xdr:nvPicPr>
      <xdr:blipFill>
        <a:blip xmlns:r="http://schemas.openxmlformats.org/officeDocument/2006/relationships" r:embed="rId2">
          <a:lum bright="20000" contrast="8000"/>
          <a:extLst>
            <a:ext uri="{28A0092B-C50C-407E-A947-70E740481C1C}">
              <a14:useLocalDpi xmlns:a14="http://schemas.microsoft.com/office/drawing/2010/main" xmlns="" val="0"/>
            </a:ext>
          </a:extLst>
        </a:blip>
        <a:srcRect/>
        <a:stretch>
          <a:fillRect/>
        </a:stretch>
      </xdr:blipFill>
      <xdr:spPr bwMode="auto">
        <a:xfrm>
          <a:off x="3000375" y="20707350"/>
          <a:ext cx="1219200" cy="742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2333625</xdr:colOff>
      <xdr:row>0</xdr:row>
      <xdr:rowOff>47625</xdr:rowOff>
    </xdr:from>
    <xdr:to>
      <xdr:col>2</xdr:col>
      <xdr:colOff>438150</xdr:colOff>
      <xdr:row>9</xdr:row>
      <xdr:rowOff>123825</xdr:rowOff>
    </xdr:to>
    <xdr:pic>
      <xdr:nvPicPr>
        <xdr:cNvPr id="3259"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86050" y="47625"/>
          <a:ext cx="119062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2333625</xdr:colOff>
      <xdr:row>0</xdr:row>
      <xdr:rowOff>47625</xdr:rowOff>
    </xdr:from>
    <xdr:to>
      <xdr:col>2</xdr:col>
      <xdr:colOff>438150</xdr:colOff>
      <xdr:row>9</xdr:row>
      <xdr:rowOff>123825</xdr:rowOff>
    </xdr:to>
    <xdr:pic>
      <xdr:nvPicPr>
        <xdr:cNvPr id="3260"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86050" y="47625"/>
          <a:ext cx="119062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571500</xdr:colOff>
      <xdr:row>31</xdr:row>
      <xdr:rowOff>19050</xdr:rowOff>
    </xdr:from>
    <xdr:to>
      <xdr:col>3</xdr:col>
      <xdr:colOff>885825</xdr:colOff>
      <xdr:row>35</xdr:row>
      <xdr:rowOff>133350</xdr:rowOff>
    </xdr:to>
    <xdr:pic>
      <xdr:nvPicPr>
        <xdr:cNvPr id="3261" name="Picture 2" descr="ttd bup clear.jpg"/>
        <xdr:cNvPicPr>
          <a:picLocks noChangeAspect="1" noChangeArrowheads="1"/>
        </xdr:cNvPicPr>
      </xdr:nvPicPr>
      <xdr:blipFill>
        <a:blip xmlns:r="http://schemas.openxmlformats.org/officeDocument/2006/relationships" r:embed="rId2">
          <a:lum bright="20000" contrast="8000"/>
          <a:extLst>
            <a:ext uri="{28A0092B-C50C-407E-A947-70E740481C1C}">
              <a14:useLocalDpi xmlns:a14="http://schemas.microsoft.com/office/drawing/2010/main" xmlns="" val="0"/>
            </a:ext>
          </a:extLst>
        </a:blip>
        <a:srcRect/>
        <a:stretch>
          <a:fillRect/>
        </a:stretch>
      </xdr:blipFill>
      <xdr:spPr bwMode="auto">
        <a:xfrm>
          <a:off x="4010025" y="6181725"/>
          <a:ext cx="1800225"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2609850</xdr:colOff>
      <xdr:row>0</xdr:row>
      <xdr:rowOff>47625</xdr:rowOff>
    </xdr:from>
    <xdr:to>
      <xdr:col>2</xdr:col>
      <xdr:colOff>866775</xdr:colOff>
      <xdr:row>9</xdr:row>
      <xdr:rowOff>95250</xdr:rowOff>
    </xdr:to>
    <xdr:pic>
      <xdr:nvPicPr>
        <xdr:cNvPr id="4159"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943225" y="47625"/>
          <a:ext cx="1171575" cy="1504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2333625</xdr:colOff>
      <xdr:row>0</xdr:row>
      <xdr:rowOff>47625</xdr:rowOff>
    </xdr:from>
    <xdr:to>
      <xdr:col>2</xdr:col>
      <xdr:colOff>438150</xdr:colOff>
      <xdr:row>9</xdr:row>
      <xdr:rowOff>123825</xdr:rowOff>
    </xdr:to>
    <xdr:pic>
      <xdr:nvPicPr>
        <xdr:cNvPr id="5307"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67000" y="47625"/>
          <a:ext cx="155257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2333625</xdr:colOff>
      <xdr:row>0</xdr:row>
      <xdr:rowOff>47625</xdr:rowOff>
    </xdr:from>
    <xdr:to>
      <xdr:col>2</xdr:col>
      <xdr:colOff>381000</xdr:colOff>
      <xdr:row>12</xdr:row>
      <xdr:rowOff>47625</xdr:rowOff>
    </xdr:to>
    <xdr:pic>
      <xdr:nvPicPr>
        <xdr:cNvPr id="5308"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67000" y="47625"/>
          <a:ext cx="1495425" cy="1943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638175</xdr:colOff>
      <xdr:row>94</xdr:row>
      <xdr:rowOff>47625</xdr:rowOff>
    </xdr:from>
    <xdr:to>
      <xdr:col>3</xdr:col>
      <xdr:colOff>762000</xdr:colOff>
      <xdr:row>98</xdr:row>
      <xdr:rowOff>85725</xdr:rowOff>
    </xdr:to>
    <xdr:pic>
      <xdr:nvPicPr>
        <xdr:cNvPr id="5309" name="Picture 2" descr="ttd bup clear.jpg"/>
        <xdr:cNvPicPr>
          <a:picLocks noChangeAspect="1" noChangeArrowheads="1"/>
        </xdr:cNvPicPr>
      </xdr:nvPicPr>
      <xdr:blipFill>
        <a:blip xmlns:r="http://schemas.openxmlformats.org/officeDocument/2006/relationships" r:embed="rId2" cstate="print">
          <a:lum bright="20000" contrast="8000"/>
          <a:extLst>
            <a:ext uri="{28A0092B-C50C-407E-A947-70E740481C1C}">
              <a14:useLocalDpi xmlns:a14="http://schemas.microsoft.com/office/drawing/2010/main" xmlns="" val="0"/>
            </a:ext>
          </a:extLst>
        </a:blip>
        <a:srcRect/>
        <a:stretch>
          <a:fillRect/>
        </a:stretch>
      </xdr:blipFill>
      <xdr:spPr bwMode="auto">
        <a:xfrm>
          <a:off x="4419600" y="21212175"/>
          <a:ext cx="1628775" cy="685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2333625</xdr:colOff>
      <xdr:row>0</xdr:row>
      <xdr:rowOff>47625</xdr:rowOff>
    </xdr:from>
    <xdr:to>
      <xdr:col>2</xdr:col>
      <xdr:colOff>438150</xdr:colOff>
      <xdr:row>9</xdr:row>
      <xdr:rowOff>123825</xdr:rowOff>
    </xdr:to>
    <xdr:pic>
      <xdr:nvPicPr>
        <xdr:cNvPr id="6331"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67000" y="47625"/>
          <a:ext cx="155257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2333625</xdr:colOff>
      <xdr:row>0</xdr:row>
      <xdr:rowOff>47625</xdr:rowOff>
    </xdr:from>
    <xdr:to>
      <xdr:col>2</xdr:col>
      <xdr:colOff>381000</xdr:colOff>
      <xdr:row>12</xdr:row>
      <xdr:rowOff>47625</xdr:rowOff>
    </xdr:to>
    <xdr:pic>
      <xdr:nvPicPr>
        <xdr:cNvPr id="6332"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67000" y="47625"/>
          <a:ext cx="1495425" cy="1943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619125</xdr:colOff>
      <xdr:row>32</xdr:row>
      <xdr:rowOff>19050</xdr:rowOff>
    </xdr:from>
    <xdr:to>
      <xdr:col>3</xdr:col>
      <xdr:colOff>914400</xdr:colOff>
      <xdr:row>36</xdr:row>
      <xdr:rowOff>133350</xdr:rowOff>
    </xdr:to>
    <xdr:pic>
      <xdr:nvPicPr>
        <xdr:cNvPr id="6333" name="Picture 2" descr="ttd bup clear.jpg"/>
        <xdr:cNvPicPr>
          <a:picLocks noChangeAspect="1" noChangeArrowheads="1"/>
        </xdr:cNvPicPr>
      </xdr:nvPicPr>
      <xdr:blipFill>
        <a:blip xmlns:r="http://schemas.openxmlformats.org/officeDocument/2006/relationships" r:embed="rId2">
          <a:lum bright="20000" contrast="8000"/>
          <a:extLst>
            <a:ext uri="{28A0092B-C50C-407E-A947-70E740481C1C}">
              <a14:useLocalDpi xmlns:a14="http://schemas.microsoft.com/office/drawing/2010/main" xmlns="" val="0"/>
            </a:ext>
          </a:extLst>
        </a:blip>
        <a:srcRect/>
        <a:stretch>
          <a:fillRect/>
        </a:stretch>
      </xdr:blipFill>
      <xdr:spPr bwMode="auto">
        <a:xfrm>
          <a:off x="4400550" y="6648450"/>
          <a:ext cx="1800225"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2333625</xdr:colOff>
      <xdr:row>0</xdr:row>
      <xdr:rowOff>47625</xdr:rowOff>
    </xdr:from>
    <xdr:to>
      <xdr:col>2</xdr:col>
      <xdr:colOff>438150</xdr:colOff>
      <xdr:row>9</xdr:row>
      <xdr:rowOff>123825</xdr:rowOff>
    </xdr:to>
    <xdr:pic>
      <xdr:nvPicPr>
        <xdr:cNvPr id="7355"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19375" y="47625"/>
          <a:ext cx="119062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2333625</xdr:colOff>
      <xdr:row>0</xdr:row>
      <xdr:rowOff>47625</xdr:rowOff>
    </xdr:from>
    <xdr:to>
      <xdr:col>2</xdr:col>
      <xdr:colOff>438150</xdr:colOff>
      <xdr:row>9</xdr:row>
      <xdr:rowOff>123825</xdr:rowOff>
    </xdr:to>
    <xdr:pic>
      <xdr:nvPicPr>
        <xdr:cNvPr id="7356" name="Picture 1" descr="kab-ttm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619375" y="47625"/>
          <a:ext cx="1190625" cy="1533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609600</xdr:colOff>
      <xdr:row>125</xdr:row>
      <xdr:rowOff>142875</xdr:rowOff>
    </xdr:from>
    <xdr:to>
      <xdr:col>3</xdr:col>
      <xdr:colOff>752475</xdr:colOff>
      <xdr:row>130</xdr:row>
      <xdr:rowOff>19050</xdr:rowOff>
    </xdr:to>
    <xdr:pic>
      <xdr:nvPicPr>
        <xdr:cNvPr id="7357" name="Picture 2" descr="ttd bup clear.jpg"/>
        <xdr:cNvPicPr>
          <a:picLocks noChangeAspect="1" noChangeArrowheads="1"/>
        </xdr:cNvPicPr>
      </xdr:nvPicPr>
      <xdr:blipFill>
        <a:blip xmlns:r="http://schemas.openxmlformats.org/officeDocument/2006/relationships" r:embed="rId2" cstate="print">
          <a:lum bright="20000" contrast="8000"/>
          <a:extLst>
            <a:ext uri="{28A0092B-C50C-407E-A947-70E740481C1C}">
              <a14:useLocalDpi xmlns:a14="http://schemas.microsoft.com/office/drawing/2010/main" xmlns="" val="0"/>
            </a:ext>
          </a:extLst>
        </a:blip>
        <a:srcRect/>
        <a:stretch>
          <a:fillRect/>
        </a:stretch>
      </xdr:blipFill>
      <xdr:spPr bwMode="auto">
        <a:xfrm>
          <a:off x="3981450" y="21240750"/>
          <a:ext cx="1628775" cy="685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2999956</xdr:colOff>
      <xdr:row>0</xdr:row>
      <xdr:rowOff>9525</xdr:rowOff>
    </xdr:from>
    <xdr:to>
      <xdr:col>3</xdr:col>
      <xdr:colOff>2555</xdr:colOff>
      <xdr:row>8</xdr:row>
      <xdr:rowOff>133123</xdr:rowOff>
    </xdr:to>
    <xdr:pic>
      <xdr:nvPicPr>
        <xdr:cNvPr id="3" name="Picture 2" descr="Logo_Kabupaten_Temanggung.png"/>
        <xdr:cNvPicPr>
          <a:picLocks noChangeAspect="1"/>
        </xdr:cNvPicPr>
      </xdr:nvPicPr>
      <xdr:blipFill>
        <a:blip xmlns:r="http://schemas.openxmlformats.org/officeDocument/2006/relationships" r:embed="rId1" cstate="print"/>
        <a:stretch>
          <a:fillRect/>
        </a:stretch>
      </xdr:blipFill>
      <xdr:spPr>
        <a:xfrm>
          <a:off x="3333331" y="9525"/>
          <a:ext cx="850699" cy="13427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680358</xdr:colOff>
      <xdr:row>0</xdr:row>
      <xdr:rowOff>1</xdr:rowOff>
    </xdr:from>
    <xdr:to>
      <xdr:col>2</xdr:col>
      <xdr:colOff>3324031</xdr:colOff>
      <xdr:row>4</xdr:row>
      <xdr:rowOff>1</xdr:rowOff>
    </xdr:to>
    <xdr:sp macro="" textlink="">
      <xdr:nvSpPr>
        <xdr:cNvPr id="2" name="TextBox 1"/>
        <xdr:cNvSpPr txBox="1"/>
      </xdr:nvSpPr>
      <xdr:spPr>
        <a:xfrm>
          <a:off x="680358" y="1"/>
          <a:ext cx="6539398"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600"/>
            </a:lnSpc>
          </a:pPr>
          <a:r>
            <a:rPr lang="id-ID" sz="1400" b="1">
              <a:latin typeface="Calibri" pitchFamily="34" charset="0"/>
            </a:rPr>
            <a:t>PEMERIKSAAN ATAS LAPORAN KEUANGAN </a:t>
          </a:r>
        </a:p>
        <a:p>
          <a:pPr algn="ctr">
            <a:lnSpc>
              <a:spcPts val="1600"/>
            </a:lnSpc>
          </a:pPr>
          <a:r>
            <a:rPr lang="id-ID" sz="1400" b="1">
              <a:latin typeface="Calibri" pitchFamily="34" charset="0"/>
            </a:rPr>
            <a:t>PEMERINTAH K</a:t>
          </a:r>
          <a:r>
            <a:rPr lang="en-US" sz="1400" b="1">
              <a:latin typeface="Calibri" pitchFamily="34" charset="0"/>
            </a:rPr>
            <a:t>ABUPATEN</a:t>
          </a:r>
          <a:r>
            <a:rPr lang="id-ID" sz="1400" b="1">
              <a:latin typeface="Calibri" pitchFamily="34" charset="0"/>
            </a:rPr>
            <a:t> TEMANGGUNG</a:t>
          </a:r>
          <a:endParaRPr lang="en-US" sz="1400" b="1">
            <a:latin typeface="Calibri" pitchFamily="34" charset="0"/>
          </a:endParaRPr>
        </a:p>
        <a:p>
          <a:pPr algn="ctr">
            <a:lnSpc>
              <a:spcPts val="1600"/>
            </a:lnSpc>
          </a:pPr>
          <a:r>
            <a:rPr lang="id-ID" sz="1400" b="1">
              <a:latin typeface="Calibri" pitchFamily="34" charset="0"/>
            </a:rPr>
            <a:t>TAHUN ANGGARAN 20</a:t>
          </a:r>
          <a:r>
            <a:rPr lang="en-US" sz="1400" b="1">
              <a:latin typeface="Calibri" pitchFamily="34" charset="0"/>
            </a:rPr>
            <a:t>16</a:t>
          </a:r>
          <a:endParaRPr lang="id-ID" sz="1400" b="1">
            <a:latin typeface="Calibri" pitchFamily="34" charset="0"/>
          </a:endParaRPr>
        </a:p>
        <a:p>
          <a:pPr algn="ctr">
            <a:lnSpc>
              <a:spcPts val="1600"/>
            </a:lnSpc>
          </a:pPr>
          <a:endParaRPr lang="id-ID" sz="1400" b="1">
            <a:latin typeface="Calibri" pitchFamily="34" charset="0"/>
          </a:endParaRPr>
        </a:p>
        <a:p>
          <a:pPr algn="ctr">
            <a:lnSpc>
              <a:spcPts val="1600"/>
            </a:lnSpc>
          </a:pPr>
          <a:endParaRPr lang="id-ID" sz="1400" b="1">
            <a:latin typeface="Calibri"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3%23Lap%20Keu%20Kota\PENDAPATAN%202008,%20Modifikasi\PENDAPATAN%20DESEMBER%20%2008%20%20Format%20BAru%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17\LAK%20REALISASI%202016\LAMPIRAN%20REKAP%20LRA%20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t\Lampiran%2010%20Format%20Prosedur%20Analit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fian\c\Master%20Form-%20X\FormX%20BPP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KPD%20KOLUT%202006%20NET%20BUANGET\BUKU%201\Book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am-iii\pemkot%20palem\Proyek\Proyek%202003\BRI\FORM-X-BANGUNAN-BR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y%20Work\HAPSEM%20I%20KENDARI%202007\2_LHP%20Kendari%20Semester%20I%202007\1_LKPD\05_LHP%20LKPD%20Kolaka%20Utara\Buku%201\LRA%20Keuangan%20Audi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ndy\d\Kronologis%20Q%20DPPA%202008BR\Asli%20Kronologis%20DPPA%202008\Materi%20SPPN%20dan%20Anggaran%20Daerah%20Berbasis%20Prestasi%20Kerja\Materi%20SPPN%20dan%20Anggaran%20Daerah%20Berbasis%20Prestasi%20Kerja\SESI%206.%20LATIHAN%20KASU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RA%20Kolut%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My%20Documents\Materi%20SPPN%20dan%20Anggaran%20Daerah%20Berbasis%20Prestasi%20Kerja\Materi%20SPPN%20dan%20Anggaran%20Daerah%20Berbasis%20Prestasi%20Kerja\SESI%206.%20LATIHAN%20KASU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olaka%20Utara\Book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KUN"/>
      <sheetName val="JURNAL"/>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RINCI"/>
      <sheetName val="REKAP"/>
    </sheetNames>
    <sheetDataSet>
      <sheetData sheetId="0">
        <row r="8">
          <cell r="C8">
            <v>4</v>
          </cell>
          <cell r="D8" t="str">
            <v>PENDAPATAN DAERAH</v>
          </cell>
        </row>
        <row r="9">
          <cell r="C9">
            <v>4.0999999999999996</v>
          </cell>
          <cell r="D9" t="str">
            <v>PENDAPATAN ASLI DAERAH</v>
          </cell>
        </row>
        <row r="10">
          <cell r="C10" t="str">
            <v>4.1.1</v>
          </cell>
          <cell r="D10" t="str">
            <v>PAJAK DAERAH</v>
          </cell>
        </row>
        <row r="11">
          <cell r="C11" t="str">
            <v>4.1.1.01</v>
          </cell>
          <cell r="D11" t="str">
            <v>Pajak Hotel</v>
          </cell>
        </row>
        <row r="12">
          <cell r="C12" t="str">
            <v>4.1.1.01.01</v>
          </cell>
          <cell r="D12" t="str">
            <v>Hotel Bintang Lima Berlian</v>
          </cell>
        </row>
        <row r="13">
          <cell r="C13" t="str">
            <v>4.1.1.01.02</v>
          </cell>
          <cell r="D13" t="str">
            <v>Hotel Bintang Lima</v>
          </cell>
        </row>
        <row r="14">
          <cell r="C14" t="str">
            <v>4.1.1.01.03</v>
          </cell>
          <cell r="D14" t="str">
            <v>Hotel Bintang Empat</v>
          </cell>
        </row>
        <row r="15">
          <cell r="C15" t="str">
            <v>4.1.1.01.04</v>
          </cell>
          <cell r="D15" t="str">
            <v>Hotel Bintang Tiga</v>
          </cell>
        </row>
        <row r="16">
          <cell r="C16" t="str">
            <v>4.1.1.01.05</v>
          </cell>
          <cell r="D16" t="str">
            <v>Hotel Bintang Dua</v>
          </cell>
        </row>
        <row r="17">
          <cell r="C17" t="str">
            <v>4.1.1.01.06</v>
          </cell>
          <cell r="D17" t="str">
            <v>Hotel Bintang Satu</v>
          </cell>
        </row>
        <row r="18">
          <cell r="C18" t="str">
            <v>4.1.1.01.07</v>
          </cell>
          <cell r="D18" t="str">
            <v>Hotel Melati Tiga</v>
          </cell>
        </row>
        <row r="19">
          <cell r="C19" t="str">
            <v>4.1.1.01.08</v>
          </cell>
          <cell r="D19" t="str">
            <v>Hotel Melati Dua</v>
          </cell>
        </row>
        <row r="20">
          <cell r="C20" t="str">
            <v>4.1.1.01.09</v>
          </cell>
          <cell r="D20" t="str">
            <v>Hotel Melati Satu</v>
          </cell>
        </row>
        <row r="21">
          <cell r="C21" t="str">
            <v>4.1.1.01.10</v>
          </cell>
          <cell r="D21" t="str">
            <v>Motel</v>
          </cell>
        </row>
        <row r="22">
          <cell r="C22" t="str">
            <v>4.1.1.01.11</v>
          </cell>
          <cell r="D22" t="str">
            <v>Cottage</v>
          </cell>
        </row>
        <row r="23">
          <cell r="C23" t="str">
            <v>4.1.1.01.12</v>
          </cell>
          <cell r="D23" t="str">
            <v>Losmen/Rumah Penginapan/Pesanggrahan/Hostel/Rumah Kos</v>
          </cell>
        </row>
        <row r="24">
          <cell r="C24" t="str">
            <v>4.1.1.01.13</v>
          </cell>
          <cell r="D24" t="str">
            <v>Wisma Pariwisata</v>
          </cell>
        </row>
        <row r="25">
          <cell r="C25" t="str">
            <v>4.1.1.02</v>
          </cell>
          <cell r="D25" t="str">
            <v>Pajak Restoran</v>
          </cell>
        </row>
        <row r="26">
          <cell r="C26" t="str">
            <v>4.1.1.02.01</v>
          </cell>
          <cell r="D26" t="str">
            <v>Restoran</v>
          </cell>
        </row>
        <row r="27">
          <cell r="C27" t="str">
            <v>4.1.1.02.02</v>
          </cell>
          <cell r="D27" t="str">
            <v>Rumah Makan</v>
          </cell>
        </row>
        <row r="28">
          <cell r="C28" t="str">
            <v>4.1.1.02.03</v>
          </cell>
          <cell r="D28" t="str">
            <v>Café</v>
          </cell>
        </row>
        <row r="29">
          <cell r="C29" t="str">
            <v>4.1.1.02.04</v>
          </cell>
          <cell r="D29" t="str">
            <v>Kantin</v>
          </cell>
        </row>
        <row r="30">
          <cell r="C30" t="str">
            <v>4.1.1.02.05</v>
          </cell>
          <cell r="D30" t="str">
            <v>Katering</v>
          </cell>
        </row>
        <row r="31">
          <cell r="C31" t="str">
            <v>4.1.1.03</v>
          </cell>
          <cell r="D31" t="str">
            <v>Pajak Hiburan</v>
          </cell>
        </row>
        <row r="32">
          <cell r="C32" t="str">
            <v>4.1.1.03.01</v>
          </cell>
          <cell r="D32" t="str">
            <v>Tontonan Film/Bioskop</v>
          </cell>
        </row>
        <row r="33">
          <cell r="C33" t="str">
            <v>4.1.1.03.02</v>
          </cell>
          <cell r="D33" t="str">
            <v>Pagelaran Kesenian/Musik/Tari/Busana</v>
          </cell>
        </row>
        <row r="34">
          <cell r="C34" t="str">
            <v>4.1.1.03.03</v>
          </cell>
          <cell r="D34" t="str">
            <v>Kontes Kecantikan</v>
          </cell>
        </row>
        <row r="35">
          <cell r="C35" t="str">
            <v>4.1.1.03.04</v>
          </cell>
          <cell r="D35" t="str">
            <v>Kontes Binaraga</v>
          </cell>
        </row>
        <row r="36">
          <cell r="C36" t="str">
            <v>4.1.1.03.05</v>
          </cell>
          <cell r="D36" t="str">
            <v>Pameran</v>
          </cell>
        </row>
        <row r="37">
          <cell r="C37" t="str">
            <v>4.1.1.03.06</v>
          </cell>
          <cell r="D37" t="str">
            <v>Diskotik</v>
          </cell>
        </row>
        <row r="38">
          <cell r="C38" t="str">
            <v>4.1.1.03.07</v>
          </cell>
          <cell r="D38" t="str">
            <v>Karaoke</v>
          </cell>
        </row>
        <row r="39">
          <cell r="C39" t="str">
            <v>4.1.1.03.08</v>
          </cell>
          <cell r="D39" t="str">
            <v>Klub Malam</v>
          </cell>
        </row>
        <row r="40">
          <cell r="C40" t="str">
            <v>4.1.1.03.09</v>
          </cell>
          <cell r="D40" t="str">
            <v>Sirkus/Akrobat/Sulap</v>
          </cell>
        </row>
        <row r="41">
          <cell r="C41" t="str">
            <v>4.1.1.03.10</v>
          </cell>
          <cell r="D41" t="str">
            <v>Permainan Biliar</v>
          </cell>
        </row>
        <row r="42">
          <cell r="C42" t="str">
            <v>4.1.1.03.11</v>
          </cell>
          <cell r="D42" t="str">
            <v>Permainan Golf</v>
          </cell>
        </row>
        <row r="43">
          <cell r="C43" t="str">
            <v>4.1.1.03.12</v>
          </cell>
          <cell r="D43" t="str">
            <v>Permainan Bowling</v>
          </cell>
        </row>
        <row r="44">
          <cell r="C44" t="str">
            <v>4.1.1.03.13</v>
          </cell>
          <cell r="D44" t="str">
            <v>Pacuan Kuda</v>
          </cell>
        </row>
        <row r="45">
          <cell r="C45" t="str">
            <v>4.1.1.03.14</v>
          </cell>
          <cell r="D45" t="str">
            <v>Balap Kendaraan Bermotor</v>
          </cell>
        </row>
        <row r="46">
          <cell r="C46" t="str">
            <v>4.1.1.03.15</v>
          </cell>
          <cell r="D46" t="str">
            <v>Permainan Ketangkasan</v>
          </cell>
        </row>
        <row r="47">
          <cell r="C47" t="str">
            <v>4.1.1.03.16</v>
          </cell>
          <cell r="D47" t="str">
            <v>Panti Pijat/Refleksi</v>
          </cell>
        </row>
        <row r="48">
          <cell r="C48" t="str">
            <v>4.1.1.03.17</v>
          </cell>
          <cell r="D48" t="str">
            <v>Mandi Uap/Spa</v>
          </cell>
        </row>
        <row r="49">
          <cell r="C49" t="str">
            <v>4.1.1.03.18</v>
          </cell>
          <cell r="D49" t="str">
            <v>Pusat Kebugaran</v>
          </cell>
        </row>
        <row r="50">
          <cell r="C50" t="str">
            <v>4.1.1.03.19</v>
          </cell>
          <cell r="D50" t="str">
            <v>Pertandingan Olahraga</v>
          </cell>
        </row>
        <row r="51">
          <cell r="C51" t="str">
            <v>4.1.1.03.20</v>
          </cell>
          <cell r="D51" t="str">
            <v>Taman Rekreasi</v>
          </cell>
        </row>
        <row r="52">
          <cell r="C52" t="str">
            <v>4.1.1.04</v>
          </cell>
          <cell r="D52" t="str">
            <v>Pajak Reklame</v>
          </cell>
        </row>
        <row r="53">
          <cell r="C53" t="str">
            <v>4.1.1.04.01</v>
          </cell>
          <cell r="D53" t="str">
            <v>Reklame Papan/Bill Board/Video/Megatron</v>
          </cell>
        </row>
        <row r="54">
          <cell r="C54" t="str">
            <v>4.1.1.04.02</v>
          </cell>
          <cell r="D54" t="str">
            <v>Reklame Kain</v>
          </cell>
        </row>
        <row r="55">
          <cell r="C55" t="str">
            <v>4.1.1.04.03</v>
          </cell>
          <cell r="D55" t="str">
            <v>Reklame Melekat/Stiker</v>
          </cell>
        </row>
        <row r="56">
          <cell r="C56" t="str">
            <v>4.1.1.04.04</v>
          </cell>
          <cell r="D56" t="str">
            <v>Reklame Selebaran</v>
          </cell>
        </row>
        <row r="57">
          <cell r="C57" t="str">
            <v>4.1.1.04.05</v>
          </cell>
          <cell r="D57" t="str">
            <v>Reklame Berjalan</v>
          </cell>
        </row>
        <row r="58">
          <cell r="C58" t="str">
            <v>4.1.1.05</v>
          </cell>
          <cell r="D58" t="str">
            <v>Pajak Penerangan Jalan</v>
          </cell>
        </row>
        <row r="59">
          <cell r="C59" t="str">
            <v>4.1.1.05.01</v>
          </cell>
          <cell r="D59" t="str">
            <v>Pajak Penerangan Jalan PLN</v>
          </cell>
        </row>
        <row r="60">
          <cell r="C60" t="str">
            <v>4.1.1.06</v>
          </cell>
          <cell r="D60" t="str">
            <v>Pajak Pengambilan Bahan Galian Golongan C</v>
          </cell>
        </row>
        <row r="61">
          <cell r="C61" t="str">
            <v>4.1.1.06.01</v>
          </cell>
          <cell r="D61" t="str">
            <v>Asbes</v>
          </cell>
        </row>
        <row r="62">
          <cell r="C62" t="str">
            <v>4.1.1.06.02</v>
          </cell>
          <cell r="D62" t="str">
            <v>Batu Tulis</v>
          </cell>
        </row>
        <row r="63">
          <cell r="C63" t="str">
            <v>4.1.1.06.04</v>
          </cell>
          <cell r="D63" t="str">
            <v>Batu Kapur</v>
          </cell>
        </row>
        <row r="64">
          <cell r="C64" t="str">
            <v>4.1.1.06.05</v>
          </cell>
          <cell r="D64" t="str">
            <v>Batu Apung</v>
          </cell>
        </row>
        <row r="65">
          <cell r="C65" t="str">
            <v>4.1.1.06.06</v>
          </cell>
          <cell r="D65" t="str">
            <v>Tanah Urug</v>
          </cell>
        </row>
        <row r="66">
          <cell r="C66" t="str">
            <v>4.1.1.06.07</v>
          </cell>
          <cell r="D66" t="str">
            <v>Tanah Liat</v>
          </cell>
        </row>
        <row r="67">
          <cell r="C67" t="str">
            <v>4.1.1.06.08</v>
          </cell>
          <cell r="D67" t="str">
            <v>Pasir</v>
          </cell>
        </row>
        <row r="68">
          <cell r="C68" t="str">
            <v>4.1.1.06.09</v>
          </cell>
          <cell r="D68" t="str">
            <v>Andesit</v>
          </cell>
        </row>
        <row r="69">
          <cell r="C69" t="str">
            <v>4.1.1.06.10</v>
          </cell>
          <cell r="D69" t="str">
            <v>Marmer</v>
          </cell>
        </row>
        <row r="70">
          <cell r="C70" t="str">
            <v>4.1.1.06.11</v>
          </cell>
          <cell r="D70" t="str">
            <v>Granit</v>
          </cell>
        </row>
        <row r="71">
          <cell r="C71" t="str">
            <v>4.1.1.07</v>
          </cell>
          <cell r="D71" t="str">
            <v>Pajak Parkir</v>
          </cell>
        </row>
        <row r="72">
          <cell r="C72" t="str">
            <v>4.1.1.08</v>
          </cell>
          <cell r="D72" t="str">
            <v>Pajak Air Bawah Tanah</v>
          </cell>
        </row>
        <row r="73">
          <cell r="C73" t="str">
            <v>4.1.1.08.01</v>
          </cell>
          <cell r="D73" t="str">
            <v>Pajak Air Bawah Tanah</v>
          </cell>
        </row>
        <row r="74">
          <cell r="C74" t="str">
            <v>4.1.1.09</v>
          </cell>
          <cell r="D74" t="str">
            <v>Pajak Sarang Burung Walet</v>
          </cell>
        </row>
        <row r="75">
          <cell r="C75" t="str">
            <v>4.1.1.10</v>
          </cell>
          <cell r="D75" t="str">
            <v>Pajak Lingkungan</v>
          </cell>
        </row>
        <row r="76">
          <cell r="C76" t="str">
            <v>4.1.2</v>
          </cell>
          <cell r="D76" t="str">
            <v>HASIL RETRIBUSI DAERAH</v>
          </cell>
        </row>
        <row r="77">
          <cell r="C77" t="str">
            <v>4.1.2.01</v>
          </cell>
          <cell r="D77" t="str">
            <v>Retribusi Jasa Umum</v>
          </cell>
        </row>
        <row r="78">
          <cell r="C78" t="str">
            <v>4.1.2.01.01</v>
          </cell>
          <cell r="D78" t="str">
            <v>Retribusi Pelayanan Kesehatan</v>
          </cell>
        </row>
        <row r="79">
          <cell r="C79" t="str">
            <v>4.1.2.01.02</v>
          </cell>
          <cell r="D79" t="str">
            <v>Retribusi Pelayanan Persampahan/Kebersihan</v>
          </cell>
        </row>
        <row r="80">
          <cell r="C80" t="str">
            <v>4.1.2.01.02.01</v>
          </cell>
          <cell r="D80" t="str">
            <v>Retribusi Pelayanan Persampahan/Kebersihan</v>
          </cell>
        </row>
        <row r="81">
          <cell r="C81" t="str">
            <v>4.1.2.01.02.02</v>
          </cell>
          <cell r="D81" t="str">
            <v>Retribusi Pelayanan Persampahan/Kebersihan</v>
          </cell>
        </row>
        <row r="82">
          <cell r="C82" t="str">
            <v>4.1.2.01.02.03</v>
          </cell>
          <cell r="D82" t="str">
            <v>Retribusi Pelayanan Persampahan/Kebersihan</v>
          </cell>
        </row>
        <row r="83">
          <cell r="C83" t="str">
            <v>4.1.2.01.03</v>
          </cell>
          <cell r="D83" t="str">
            <v>Retribusi Penggantian Biaya KTP dan Akte Catatan Sipil</v>
          </cell>
        </row>
        <row r="84">
          <cell r="C84" t="str">
            <v>4.1.2.01.05</v>
          </cell>
          <cell r="D84" t="str">
            <v>Retribusi Pelayanan Parkir di Tepi Jalan Umum</v>
          </cell>
        </row>
        <row r="85">
          <cell r="C85" t="str">
            <v>4.1.2.01.05.01</v>
          </cell>
          <cell r="D85" t="str">
            <v>Retribusi Pelayanan Parkir dalam Pasar</v>
          </cell>
        </row>
        <row r="86">
          <cell r="C86" t="str">
            <v>4.1.2.01.06</v>
          </cell>
          <cell r="D86" t="str">
            <v>Retribusi Palayanan Pasar</v>
          </cell>
        </row>
        <row r="87">
          <cell r="C87" t="str">
            <v>4.1.2.01.06.01</v>
          </cell>
          <cell r="D87" t="str">
            <v>Retribusi Palayanan Pasar</v>
          </cell>
        </row>
        <row r="88">
          <cell r="C88" t="str">
            <v>4.1.2.01.06.02</v>
          </cell>
          <cell r="D88" t="str">
            <v>Retribusi Palayanan Pasar</v>
          </cell>
        </row>
        <row r="89">
          <cell r="C89" t="str">
            <v>4.1.2.01.07</v>
          </cell>
          <cell r="D89" t="str">
            <v>Retribusi Pengujian Kendaraan Bermotor</v>
          </cell>
        </row>
        <row r="90">
          <cell r="C90" t="str">
            <v>4.1.2.01.08</v>
          </cell>
          <cell r="D90" t="str">
            <v>Retribusi Pemeriksaan Alat Pemadam Kebakaran</v>
          </cell>
        </row>
        <row r="91">
          <cell r="C91" t="str">
            <v>4.1.2.01.10</v>
          </cell>
          <cell r="D91" t="str">
            <v>Retribusi Pelayanan Pendidikan</v>
          </cell>
        </row>
        <row r="92">
          <cell r="C92" t="str">
            <v>4.1.2.02</v>
          </cell>
          <cell r="D92" t="str">
            <v>Retribusi Jasa Usaha</v>
          </cell>
        </row>
        <row r="93">
          <cell r="C93" t="str">
            <v>4.1.2.02.01</v>
          </cell>
          <cell r="D93" t="str">
            <v>Retribusi Pemakaian Kekayaan Daerah</v>
          </cell>
        </row>
        <row r="94">
          <cell r="C94" t="str">
            <v>4.1.2.02.01.01</v>
          </cell>
          <cell r="D94" t="str">
            <v>Retribusi Pemakaian Kekayaan Daerah</v>
          </cell>
        </row>
        <row r="95">
          <cell r="C95" t="str">
            <v>4.1.2.02.01.02</v>
          </cell>
          <cell r="D95" t="str">
            <v>Retribusi Pemakaian Kekayaan Daerah</v>
          </cell>
        </row>
        <row r="96">
          <cell r="C96" t="str">
            <v>4.1.2.02.01.03</v>
          </cell>
          <cell r="D96" t="str">
            <v>Retribusi Pemakaian Kekayaan Daerah</v>
          </cell>
        </row>
        <row r="97">
          <cell r="C97" t="str">
            <v>4.1.2.02.01.04</v>
          </cell>
          <cell r="D97" t="str">
            <v>Retribusi Pemakaian Kekayaan Daerah</v>
          </cell>
        </row>
        <row r="98">
          <cell r="C98" t="str">
            <v>4.1.2.02.01.05</v>
          </cell>
          <cell r="D98" t="str">
            <v>Retribusi Pemakaian Kekayaan Daerah</v>
          </cell>
        </row>
        <row r="99">
          <cell r="C99" t="str">
            <v>4.1.2.02.01.06</v>
          </cell>
          <cell r="D99" t="str">
            <v>Sewa Tanah dan Bangunan</v>
          </cell>
        </row>
        <row r="100">
          <cell r="C100" t="str">
            <v>4.1.2.02.01.07</v>
          </cell>
          <cell r="D100" t="str">
            <v>Sewa Alat-alat Berat</v>
          </cell>
        </row>
        <row r="101">
          <cell r="C101" t="str">
            <v>4.1.2.02.01.08</v>
          </cell>
          <cell r="D101" t="str">
            <v>Sewa Alat-alat Berat</v>
          </cell>
        </row>
        <row r="102">
          <cell r="C102" t="str">
            <v>4.1.2.02.01.09</v>
          </cell>
          <cell r="D102" t="str">
            <v>Pembongkaran Trotoar</v>
          </cell>
        </row>
        <row r="103">
          <cell r="C103" t="str">
            <v>4.1.2.02.01.10</v>
          </cell>
          <cell r="D103" t="str">
            <v>Sewa Rumah Dinas BMP</v>
          </cell>
        </row>
        <row r="104">
          <cell r="C104" t="str">
            <v>4.1.2.02.01.11</v>
          </cell>
          <cell r="D104" t="str">
            <v>Sewa Rumah Dinas Kesehatan</v>
          </cell>
        </row>
        <row r="105">
          <cell r="C105" t="str">
            <v>4.1.2.02.01.12</v>
          </cell>
          <cell r="D105" t="str">
            <v>Sewa Penutupan Jalan dan Lain-lain</v>
          </cell>
        </row>
        <row r="106">
          <cell r="C106" t="str">
            <v>4.1.2.02.01.13</v>
          </cell>
          <cell r="D106" t="str">
            <v>Sewa Gedung/Ruangan/Aula dan Asrama</v>
          </cell>
        </row>
        <row r="107">
          <cell r="C107" t="str">
            <v>4.1.2.02.01.14</v>
          </cell>
          <cell r="D107" t="str">
            <v>Sewa Gedung/Ruangan/Aula dan Asrama</v>
          </cell>
        </row>
        <row r="108">
          <cell r="C108" t="str">
            <v>4.1.2.02.01.15</v>
          </cell>
          <cell r="D108" t="str">
            <v>Sewa Kamar Mandi/WC</v>
          </cell>
        </row>
        <row r="109">
          <cell r="C109" t="str">
            <v>4.1.2.02.01.16</v>
          </cell>
          <cell r="D109" t="str">
            <v>Retribusi MCK Terminal</v>
          </cell>
        </row>
        <row r="110">
          <cell r="C110" t="str">
            <v>4.1.2.02.01.17</v>
          </cell>
          <cell r="D110" t="str">
            <v>Retribusi Pemakaian Kekayaan Daerah</v>
          </cell>
        </row>
        <row r="111">
          <cell r="C111" t="str">
            <v>4.1.2.02.01.18</v>
          </cell>
          <cell r="D111" t="str">
            <v>Retribusi Pemakaian Kekayaan Daerah</v>
          </cell>
        </row>
        <row r="112">
          <cell r="C112" t="str">
            <v>4.1.2.02.01.19</v>
          </cell>
          <cell r="D112" t="str">
            <v>Retribusi Pemakaian Kekayaan Daerah</v>
          </cell>
        </row>
        <row r="113">
          <cell r="C113" t="str">
            <v>4.1.2.02.02</v>
          </cell>
          <cell r="D113" t="str">
            <v>Retribusi Pasar Grosir/Pertokoan</v>
          </cell>
        </row>
        <row r="114">
          <cell r="C114" t="str">
            <v>4.1.2.02.03</v>
          </cell>
          <cell r="D114" t="str">
            <v>Retribusi Tempat Pelelangan</v>
          </cell>
        </row>
        <row r="115">
          <cell r="C115" t="str">
            <v>4.1.2.02.04</v>
          </cell>
          <cell r="D115" t="str">
            <v>Retribusi Terminal</v>
          </cell>
        </row>
        <row r="116">
          <cell r="C116" t="str">
            <v>4.1.2.02.05</v>
          </cell>
          <cell r="D116" t="str">
            <v xml:space="preserve">Retribusi Tempat Khusus Parkir </v>
          </cell>
        </row>
        <row r="117">
          <cell r="C117" t="str">
            <v>4.1.2.02.06</v>
          </cell>
          <cell r="D117" t="str">
            <v>Retribusi Tempat Penginapan/Pesanggrahan/Villa</v>
          </cell>
        </row>
        <row r="118">
          <cell r="C118" t="str">
            <v>4.1.2.02.07</v>
          </cell>
          <cell r="D118" t="str">
            <v>Retribusi Penyediaan dan/atau Penyedotan Kakus</v>
          </cell>
        </row>
        <row r="119">
          <cell r="C119" t="str">
            <v>4.1.2.02.08</v>
          </cell>
          <cell r="D119" t="str">
            <v>Retribusi Rumah Potong Hewan</v>
          </cell>
        </row>
        <row r="120">
          <cell r="C120" t="str">
            <v>4.1.2.02.10</v>
          </cell>
          <cell r="D120" t="str">
            <v>Retribusi Tempat Rekreasi dan Olahraga</v>
          </cell>
        </row>
        <row r="121">
          <cell r="C121" t="str">
            <v>4.1.2.03</v>
          </cell>
          <cell r="D121" t="str">
            <v>Retribusi Perijinan Tertentu</v>
          </cell>
        </row>
        <row r="122">
          <cell r="C122" t="str">
            <v>4.1.2.03.01</v>
          </cell>
          <cell r="D122" t="str">
            <v>Retribusi Izin Mendirikan Bangunan (IMB)</v>
          </cell>
        </row>
        <row r="123">
          <cell r="C123" t="str">
            <v>4.1.2.03.02</v>
          </cell>
          <cell r="D123" t="str">
            <v>Retribusi Izin Tempat Penjualan Minuman Beralkohol</v>
          </cell>
        </row>
        <row r="124">
          <cell r="C124" t="str">
            <v>4.1.2.03.03</v>
          </cell>
          <cell r="D124" t="str">
            <v>Retribusi Izin Gangguan/Keramaian (HO)</v>
          </cell>
        </row>
        <row r="125">
          <cell r="C125" t="str">
            <v>4.1.2.03.04</v>
          </cell>
          <cell r="D125" t="str">
            <v>Retribusi Izin Trayek</v>
          </cell>
        </row>
        <row r="126">
          <cell r="C126" t="str">
            <v>4.1.2.03.05</v>
          </cell>
          <cell r="D126" t="str">
            <v>Retribusi Izin Usaha Perikanan</v>
          </cell>
        </row>
        <row r="127">
          <cell r="C127" t="str">
            <v>4.1.2.03.06</v>
          </cell>
          <cell r="D127" t="str">
            <v>Retribusi Tanda Daftar Perusahaan (TDP)</v>
          </cell>
        </row>
        <row r="128">
          <cell r="C128" t="str">
            <v>4.1.2.03.07</v>
          </cell>
          <cell r="D128" t="str">
            <v>Retribusi Surat Izin Usaha Perdagangan (SIUP)</v>
          </cell>
        </row>
        <row r="129">
          <cell r="C129" t="str">
            <v>4.1.2.03.08</v>
          </cell>
          <cell r="D129" t="str">
            <v>Retribusi Izin Usaha Industri (IUI) dan Izin Persetujuan Prinsip (IPP)</v>
          </cell>
        </row>
        <row r="130">
          <cell r="C130" t="str">
            <v>4.1.2.03.09</v>
          </cell>
          <cell r="D130" t="str">
            <v>Retribusi Perdagangan Luar Negeri (PLN)</v>
          </cell>
        </row>
        <row r="131">
          <cell r="C131" t="str">
            <v>4.1.2.03.10</v>
          </cell>
          <cell r="D131" t="str">
            <v>Retribusi Tanda Daftar Industri (TDI)</v>
          </cell>
        </row>
        <row r="132">
          <cell r="C132" t="str">
            <v>4.1.2.03.11</v>
          </cell>
          <cell r="D132" t="str">
            <v>Retribusi Tanda Daftar Gudang (TDG)</v>
          </cell>
        </row>
        <row r="133">
          <cell r="C133" t="str">
            <v>4.1.2.03.12</v>
          </cell>
          <cell r="D133" t="str">
            <v>Retribusi Izin Peruntukan Penggunaan Tanah (IPPT)</v>
          </cell>
        </row>
        <row r="134">
          <cell r="C134" t="str">
            <v>4.1.3</v>
          </cell>
          <cell r="D134" t="str">
            <v>HASIL PENGELOLAAN KEKAYAAN DAERAH YANG DIPISAHKAN</v>
          </cell>
        </row>
        <row r="135">
          <cell r="C135" t="str">
            <v>4.1.3.01</v>
          </cell>
          <cell r="D135" t="str">
            <v>Bagian Laba atas Penyertaan Modal pada Perusahaan Milik Daerah/BUMD</v>
          </cell>
        </row>
        <row r="136">
          <cell r="C136" t="str">
            <v>4.1.3.01.01</v>
          </cell>
          <cell r="D136" t="str">
            <v>Perusahaan Daerah - Bank Pasar</v>
          </cell>
        </row>
        <row r="137">
          <cell r="C137" t="str">
            <v>4.1.3.01.02</v>
          </cell>
          <cell r="D137" t="str">
            <v>Perusahaan Daerah - PDAM</v>
          </cell>
        </row>
        <row r="138">
          <cell r="C138" t="str">
            <v>4.1.3.01.03</v>
          </cell>
          <cell r="D138" t="str">
            <v>BUMD</v>
          </cell>
        </row>
        <row r="139">
          <cell r="C139" t="str">
            <v>4.1.3.01.04</v>
          </cell>
          <cell r="D139" t="str">
            <v>Lembaga Keuangan Bank - Bank Lampung</v>
          </cell>
        </row>
        <row r="140">
          <cell r="C140" t="str">
            <v>4.1.3.02</v>
          </cell>
          <cell r="D140" t="str">
            <v>Bagian Laba atas Penyertaan Modal pada Perusahaan Milik Pemerintah/BUMN</v>
          </cell>
        </row>
        <row r="141">
          <cell r="C141" t="str">
            <v>4.1.3.03</v>
          </cell>
          <cell r="D141" t="str">
            <v>Bagian Laba atas Penyertaan Modal pada Perusahaan Milik Swasta</v>
          </cell>
        </row>
        <row r="142">
          <cell r="C142" t="str">
            <v>4.1.4</v>
          </cell>
          <cell r="D142" t="str">
            <v>LAIN-LAIN PENDAPATAN ASLI DAERAH YANG SAH</v>
          </cell>
        </row>
        <row r="143">
          <cell r="C143" t="str">
            <v>4.1.4.01</v>
          </cell>
          <cell r="D143" t="str">
            <v>Hasil Penjualan Aset Daerah Yang Tidak Dipisahkan</v>
          </cell>
        </row>
        <row r="144">
          <cell r="C144" t="str">
            <v>4.1.4.01.01</v>
          </cell>
          <cell r="D144" t="str">
            <v>Pelepasan Hak atas Tanah</v>
          </cell>
        </row>
        <row r="145">
          <cell r="C145" t="str">
            <v>4.1.4.01.02</v>
          </cell>
          <cell r="D145" t="str">
            <v>Penjualan Peralatan/Perlengkapan Kantor Tidak Terpakai</v>
          </cell>
        </row>
        <row r="146">
          <cell r="C146" t="str">
            <v>4.1.4.01.03</v>
          </cell>
          <cell r="D146" t="str">
            <v>Penjualan Mesin/Alat-alat Berat Tidak Terpakai</v>
          </cell>
        </row>
        <row r="147">
          <cell r="C147" t="str">
            <v>4.1.4.01.04</v>
          </cell>
          <cell r="D147" t="str">
            <v>Penjualan Rumah Jabatan/Rumah Dinas</v>
          </cell>
        </row>
        <row r="148">
          <cell r="C148" t="str">
            <v>4.1.4.01.05</v>
          </cell>
          <cell r="D148" t="str">
            <v>Penjualan Kendaraan Dinas Roda Dua</v>
          </cell>
        </row>
        <row r="149">
          <cell r="C149" t="str">
            <v>4.1.4.01.06</v>
          </cell>
          <cell r="D149" t="str">
            <v>Penjualan Kendaraan Dinas Roda Empat</v>
          </cell>
        </row>
        <row r="150">
          <cell r="C150" t="str">
            <v>4.1.4.01.10</v>
          </cell>
          <cell r="D150" t="str">
            <v>Penjualan Bahan-bahan Bekas Bangunan</v>
          </cell>
        </row>
        <row r="151">
          <cell r="C151" t="str">
            <v>4.1.4.01.12</v>
          </cell>
          <cell r="D151" t="str">
            <v>Penjualan Obat-obatan dan Hasil Farmasi</v>
          </cell>
        </row>
        <row r="152">
          <cell r="C152" t="str">
            <v>4.1.4.01.13</v>
          </cell>
          <cell r="D152" t="str">
            <v>Penjualan Hasil Pertanian</v>
          </cell>
        </row>
        <row r="153">
          <cell r="C153" t="str">
            <v>4.1.4.01.14</v>
          </cell>
          <cell r="D153" t="str">
            <v>Penjualan Hasil Kehutanan</v>
          </cell>
        </row>
        <row r="154">
          <cell r="C154" t="str">
            <v>4.1.4.01.15</v>
          </cell>
          <cell r="D154" t="str">
            <v>Penjualan Hasil Perkebunan</v>
          </cell>
        </row>
        <row r="155">
          <cell r="C155" t="str">
            <v>4.1.4.01.16</v>
          </cell>
          <cell r="D155" t="str">
            <v>Penjualan Hasil Peternakan</v>
          </cell>
        </row>
        <row r="156">
          <cell r="C156" t="str">
            <v>4.1.4.01.17</v>
          </cell>
          <cell r="D156" t="str">
            <v>Penjualan Hasil Perikanan</v>
          </cell>
        </row>
        <row r="157">
          <cell r="C157" t="str">
            <v>4.1.4.01.18</v>
          </cell>
          <cell r="D157" t="str">
            <v>Penjualan Hasil Sitaan</v>
          </cell>
        </row>
        <row r="158">
          <cell r="C158" t="str">
            <v>4.1.4.01.19</v>
          </cell>
          <cell r="D158" t="str">
            <v>Hasil Penjualan Aset Daerah Lainnya</v>
          </cell>
        </row>
        <row r="159">
          <cell r="C159" t="str">
            <v>4.1.4.02</v>
          </cell>
          <cell r="D159" t="str">
            <v>Penerimaan Jasa Giro</v>
          </cell>
        </row>
        <row r="160">
          <cell r="C160" t="str">
            <v>4.1.4.02.01</v>
          </cell>
          <cell r="D160" t="str">
            <v>Jasa Giro Kas Daerah - Bank Lampung</v>
          </cell>
        </row>
        <row r="161">
          <cell r="C161" t="str">
            <v>4.1.4.02.02</v>
          </cell>
          <cell r="D161" t="str">
            <v>Jasa Giro Kas Daerah - Bank Pasar</v>
          </cell>
        </row>
        <row r="162">
          <cell r="C162" t="str">
            <v>4.1.4.02.03</v>
          </cell>
          <cell r="D162" t="str">
            <v>Bunga deposito BRI</v>
          </cell>
        </row>
        <row r="163">
          <cell r="C163" t="str">
            <v>4.1.4.02.04</v>
          </cell>
          <cell r="D163" t="str">
            <v>Bunga deposito BTN</v>
          </cell>
        </row>
        <row r="164">
          <cell r="C164" t="str">
            <v>4.1.4.02.03</v>
          </cell>
          <cell r="D164" t="str">
            <v>Jasa Giro Dana Cadangan</v>
          </cell>
        </row>
        <row r="165">
          <cell r="C165" t="str">
            <v>4.1.4.03</v>
          </cell>
          <cell r="D165" t="str">
            <v>Pendapatan Bunga Deposito</v>
          </cell>
        </row>
        <row r="166">
          <cell r="C166" t="str">
            <v>4.1.4.04</v>
          </cell>
          <cell r="D166" t="str">
            <v>Tuntutan Ganti Kerugian Daerah</v>
          </cell>
        </row>
        <row r="167">
          <cell r="C167" t="str">
            <v>4.1.4.04.01</v>
          </cell>
          <cell r="D167" t="str">
            <v>Kerugian Uang</v>
          </cell>
        </row>
        <row r="168">
          <cell r="C168" t="str">
            <v>4.1.4.04.02</v>
          </cell>
          <cell r="D168" t="str">
            <v>Kerugian Barang</v>
          </cell>
        </row>
        <row r="169">
          <cell r="C169" t="str">
            <v>4.1.4.05</v>
          </cell>
          <cell r="D169" t="str">
            <v>Komisi,Potongan &amp; Selisih Nilai Tukar Rupiah</v>
          </cell>
        </row>
        <row r="170">
          <cell r="C170" t="str">
            <v>4.1.4.06</v>
          </cell>
          <cell r="D170" t="str">
            <v>Pendapatan Denda atas Keterlambatan Pelaksanaan Pekerjaan</v>
          </cell>
        </row>
        <row r="171">
          <cell r="C171" t="str">
            <v>4.1.4.07</v>
          </cell>
          <cell r="D171" t="str">
            <v>Pendapatan Denda Pajak</v>
          </cell>
        </row>
        <row r="172">
          <cell r="C172" t="str">
            <v>4.1.4.08</v>
          </cell>
          <cell r="D172" t="str">
            <v>Pendapatan Denda Retribusi</v>
          </cell>
        </row>
        <row r="173">
          <cell r="C173" t="str">
            <v>4.1.4.09</v>
          </cell>
          <cell r="D173" t="str">
            <v>Pendapatan Hasil Eksekusi atas Jaminan</v>
          </cell>
        </row>
        <row r="174">
          <cell r="C174" t="str">
            <v>4.1.4.10</v>
          </cell>
          <cell r="D174" t="str">
            <v>Pendapatan dari Pengembalian</v>
          </cell>
        </row>
        <row r="175">
          <cell r="C175" t="str">
            <v>4.1.4.10.01</v>
          </cell>
          <cell r="D175" t="str">
            <v>Pendapatan dari Pengembalian Pajak Penghasilan Psl. 21</v>
          </cell>
        </row>
        <row r="176">
          <cell r="C176" t="str">
            <v>4.1.4.10.02</v>
          </cell>
          <cell r="D176" t="str">
            <v>Pendapatan dari Pengembalian Kelebihan Pembayaran Asuransi Kesehatan</v>
          </cell>
        </row>
        <row r="177">
          <cell r="C177" t="str">
            <v>4.1.4.10.03</v>
          </cell>
          <cell r="D177" t="str">
            <v>Pendapatan dari Pengembalian Kelebihan Pembayaran Gaji dan Tunjangan</v>
          </cell>
        </row>
        <row r="178">
          <cell r="C178" t="str">
            <v>4.1.4.10.04</v>
          </cell>
          <cell r="D178" t="str">
            <v>Pendapatan dari Pengembalian Kelebihan Pembayaran Perjalanan Dinas</v>
          </cell>
        </row>
        <row r="179">
          <cell r="C179" t="str">
            <v>4.1.4.10.05</v>
          </cell>
          <cell r="D179" t="str">
            <v>Pendapatan dari Pengembalian dari Uang Muka</v>
          </cell>
        </row>
        <row r="180">
          <cell r="C180" t="str">
            <v>4.1.4.10.06</v>
          </cell>
          <cell r="D180" t="str">
            <v>Pendapatan dari Pengembalian Sisa UYHD</v>
          </cell>
        </row>
        <row r="181">
          <cell r="C181" t="str">
            <v>4.1.4.10.07</v>
          </cell>
          <cell r="D181" t="str">
            <v>Pendapatan dari Pengembalian Lainnya</v>
          </cell>
        </row>
        <row r="182">
          <cell r="C182" t="str">
            <v>4.1.4.11</v>
          </cell>
          <cell r="D182" t="str">
            <v>Fasilitas Sosial dan Fasilitas Umum</v>
          </cell>
        </row>
        <row r="183">
          <cell r="C183" t="str">
            <v>4.1.4.12</v>
          </cell>
          <cell r="D183" t="str">
            <v>Pendapatan dari Penyelenggaraan Pendidikan dan Pelatihan</v>
          </cell>
        </row>
        <row r="184">
          <cell r="C184" t="str">
            <v>4.1.4.13</v>
          </cell>
          <cell r="D184" t="str">
            <v>Pendapatan dari Angsuran/Cicilan Rumah</v>
          </cell>
        </row>
        <row r="185">
          <cell r="C185" t="str">
            <v>4.1.4.14</v>
          </cell>
          <cell r="D185" t="str">
            <v>Pendapatan Lain-lain</v>
          </cell>
        </row>
        <row r="186">
          <cell r="C186" t="str">
            <v>4.1.4.14.01</v>
          </cell>
          <cell r="D186" t="str">
            <v>Pendapatan Lain-lain</v>
          </cell>
        </row>
        <row r="187">
          <cell r="C187">
            <v>4.2</v>
          </cell>
          <cell r="D187" t="str">
            <v>DANA PERIMBANGAN</v>
          </cell>
        </row>
        <row r="188">
          <cell r="C188" t="str">
            <v>4.2.1</v>
          </cell>
          <cell r="D188" t="str">
            <v>BAGI HASIL PAJAK/BAGI HASIL BUKAN PAJAK</v>
          </cell>
        </row>
        <row r="189">
          <cell r="C189" t="str">
            <v>4.2.1.01</v>
          </cell>
          <cell r="D189" t="str">
            <v>Bagi Hasil Pajak</v>
          </cell>
        </row>
        <row r="190">
          <cell r="C190" t="str">
            <v>4.2.1.01.01</v>
          </cell>
          <cell r="D190" t="str">
            <v>Bagi Hasil dari Pajak Bumi dan Bangunan</v>
          </cell>
        </row>
        <row r="191">
          <cell r="C191" t="str">
            <v>4.2.1.01.02</v>
          </cell>
          <cell r="D191" t="str">
            <v>Bagi Hasil dari Bea Perolehan Hak Atas Tanah dan Bangunan</v>
          </cell>
        </row>
        <row r="192">
          <cell r="C192" t="str">
            <v>4.2.1.01.03</v>
          </cell>
          <cell r="D192" t="str">
            <v>Bagi Hasil dari Pajak Penghasilan Psl. 25 &amp; Psl. 29 WP Orang Pribadi Dalam Negeri dan PPh Psl.21</v>
          </cell>
        </row>
        <row r="193">
          <cell r="C193" t="str">
            <v>4.2.1.02</v>
          </cell>
          <cell r="D193" t="str">
            <v>Bagi Hasil Bukan Pajak/Sumber Daya Alam</v>
          </cell>
        </row>
        <row r="194">
          <cell r="C194" t="str">
            <v>4.2.1.02.02</v>
          </cell>
          <cell r="D194" t="str">
            <v>Bagi Hasil dari Provisi Sumber Daya Hutan</v>
          </cell>
        </row>
        <row r="195">
          <cell r="C195" t="str">
            <v>4.2.1.02.03</v>
          </cell>
          <cell r="D195" t="str">
            <v>Bagi Hasil dari Dana Reboisasi</v>
          </cell>
        </row>
        <row r="196">
          <cell r="C196" t="str">
            <v>4.2.1.02.06</v>
          </cell>
          <cell r="D196" t="str">
            <v>Bagi Hasil dari Pungutan Pengusaha Perikanan</v>
          </cell>
        </row>
        <row r="197">
          <cell r="C197" t="str">
            <v>4.2.1.02.07</v>
          </cell>
          <cell r="D197" t="str">
            <v>Bagi Hasil dari Pungutan Hasil Perikanan</v>
          </cell>
        </row>
        <row r="198">
          <cell r="C198" t="str">
            <v>4.2.1.02.08</v>
          </cell>
          <cell r="D198" t="str">
            <v>Bagi Hasil dari Pertambangan Minyak Bumi</v>
          </cell>
        </row>
        <row r="199">
          <cell r="C199" t="str">
            <v>4.2.1.02.09</v>
          </cell>
          <cell r="D199" t="str">
            <v>Bagi Hasil dari Pertambangan Gas Bumi</v>
          </cell>
        </row>
        <row r="200">
          <cell r="C200" t="str">
            <v>4.2.1.02.10</v>
          </cell>
          <cell r="D200" t="str">
            <v>Bagi Hasil dari Pertambangan Panas Bumi</v>
          </cell>
        </row>
        <row r="201">
          <cell r="C201" t="str">
            <v>4.2.2</v>
          </cell>
          <cell r="D201" t="str">
            <v>DANA ALOKASI UMUM</v>
          </cell>
        </row>
        <row r="202">
          <cell r="C202" t="str">
            <v>4.2.2.01</v>
          </cell>
          <cell r="D202" t="str">
            <v>Dana Alokasi Umum</v>
          </cell>
        </row>
        <row r="203">
          <cell r="C203" t="str">
            <v>4.2.2.01.01</v>
          </cell>
          <cell r="D203" t="str">
            <v>Dana Alokasi Umum</v>
          </cell>
        </row>
        <row r="204">
          <cell r="C204" t="str">
            <v>4.2.3</v>
          </cell>
          <cell r="D204" t="str">
            <v>DANA ALOKASI KHUSUS</v>
          </cell>
        </row>
        <row r="205">
          <cell r="C205" t="str">
            <v>4.2.3.01</v>
          </cell>
          <cell r="D205" t="str">
            <v>Dana Alokasi Khusus</v>
          </cell>
        </row>
        <row r="206">
          <cell r="C206" t="str">
            <v>4.2.3.01.01</v>
          </cell>
          <cell r="D206" t="str">
            <v>Dana Alokasi Khusus</v>
          </cell>
        </row>
        <row r="207">
          <cell r="C207">
            <v>4.3</v>
          </cell>
          <cell r="D207" t="str">
            <v>LAIN-LAIN PENDAPATAN DAERAH YANG SAH</v>
          </cell>
        </row>
        <row r="208">
          <cell r="C208" t="str">
            <v>4.3.1</v>
          </cell>
          <cell r="D208" t="str">
            <v>PENDAPATAN HIBAH</v>
          </cell>
        </row>
        <row r="209">
          <cell r="C209" t="str">
            <v>4.3.1.01</v>
          </cell>
          <cell r="D209" t="str">
            <v>Pendapatan Hibah dari Pemerintah</v>
          </cell>
        </row>
        <row r="210">
          <cell r="C210" t="str">
            <v>4.3.1.02</v>
          </cell>
          <cell r="D210" t="str">
            <v>Pendapatan Hibah dari Pemerintah Daerah Lainnya</v>
          </cell>
        </row>
        <row r="211">
          <cell r="C211" t="str">
            <v>4.3.1.03</v>
          </cell>
          <cell r="D211" t="str">
            <v>Pendapatan Hibah dari Badan/Lembaga/Organisasi Swasta Dalam Negeri</v>
          </cell>
        </row>
        <row r="212">
          <cell r="C212" t="str">
            <v>4.3.1.03.01</v>
          </cell>
          <cell r="D212" t="str">
            <v>Badan/Lembaga/Organisasi Swasta</v>
          </cell>
        </row>
        <row r="213">
          <cell r="C213" t="str">
            <v>4.3.1.03.02</v>
          </cell>
          <cell r="D213" t="str">
            <v>Pendapatan Hibah Lainnya</v>
          </cell>
        </row>
        <row r="214">
          <cell r="C214" t="str">
            <v>4.3.1.04</v>
          </cell>
          <cell r="D214" t="str">
            <v>Pendapatan Hibah dari Kelompok Masyarakat/Perorangan</v>
          </cell>
        </row>
        <row r="215">
          <cell r="C215" t="str">
            <v>4.3.1.05</v>
          </cell>
          <cell r="D215" t="str">
            <v>Pendapatan Hibah dari Luar Negeri</v>
          </cell>
        </row>
        <row r="216">
          <cell r="C216" t="str">
            <v>4.3.2</v>
          </cell>
          <cell r="D216" t="str">
            <v>DANA DARURAT</v>
          </cell>
        </row>
        <row r="217">
          <cell r="C217" t="str">
            <v>4.3.2.01</v>
          </cell>
          <cell r="D217" t="str">
            <v>Penanggulangan Korban/Kerusakan Akibat Bencana Alam</v>
          </cell>
        </row>
        <row r="218">
          <cell r="C218" t="str">
            <v>4.3.3</v>
          </cell>
          <cell r="D218" t="str">
            <v>DANA BAGI HASIL PAJAK DARI PROPINSI &amp; PEMERINTAH DAERAH LAINNYA</v>
          </cell>
        </row>
        <row r="219">
          <cell r="C219" t="str">
            <v>4.3.3.01</v>
          </cell>
          <cell r="D219" t="str">
            <v>Dana Bagi Hasil Pajak Dari Propinsi</v>
          </cell>
        </row>
        <row r="220">
          <cell r="C220" t="str">
            <v>4.3.3.01.01</v>
          </cell>
          <cell r="D220" t="str">
            <v>Bagi Hasil dari Pajak Kendaraan Bermotor</v>
          </cell>
        </row>
        <row r="221">
          <cell r="C221" t="str">
            <v>4.3.3.01.02</v>
          </cell>
          <cell r="D221" t="str">
            <v>Bagi Hasil dari Pajak Kendaraan Diatas Air</v>
          </cell>
        </row>
        <row r="222">
          <cell r="C222" t="str">
            <v>4.3.3.01.03</v>
          </cell>
          <cell r="D222" t="str">
            <v>Bagi Hasil dari Bea Balik Nama Kendaraan Bermotor</v>
          </cell>
        </row>
        <row r="223">
          <cell r="C223" t="str">
            <v>4.3.3.01.04</v>
          </cell>
          <cell r="D223" t="str">
            <v>Bagi Hasil dari Bea Balik Nama Kendaraan Diatas Air</v>
          </cell>
        </row>
        <row r="224">
          <cell r="C224" t="str">
            <v>4.3.3.01.05</v>
          </cell>
          <cell r="D224" t="str">
            <v>Bagi Hasil dari Pajak Bahan Bakar Kendaraan Bermotor</v>
          </cell>
        </row>
        <row r="225">
          <cell r="C225" t="str">
            <v>4.3.3.01.06</v>
          </cell>
          <cell r="D225" t="str">
            <v>Bagi Hasil dari Pajak Pengambilan dan Pemanfaatan Air Bawah Tanah</v>
          </cell>
        </row>
        <row r="226">
          <cell r="C226" t="str">
            <v>4.3.3.01.07</v>
          </cell>
          <cell r="D226" t="str">
            <v>Bagi Hasil dari Pajak Pengambilan dan Pemanfaatan Air Permukaan</v>
          </cell>
        </row>
        <row r="227">
          <cell r="C227" t="str">
            <v>4.3.3.01.08</v>
          </cell>
          <cell r="D227" t="str">
            <v>Bagi Hasil Pelelangan Ikan</v>
          </cell>
        </row>
        <row r="228">
          <cell r="C228" t="str">
            <v>4.3.3.01.09</v>
          </cell>
          <cell r="D228" t="str">
            <v>Bagi Hasil Pungutan Perikanan</v>
          </cell>
        </row>
        <row r="229">
          <cell r="C229" t="str">
            <v>4.3.3.02</v>
          </cell>
          <cell r="D229" t="str">
            <v>Dana Bagi Hasil Pajak Dari Propinsi</v>
          </cell>
        </row>
        <row r="230">
          <cell r="C230" t="str">
            <v>4.3.3.03</v>
          </cell>
          <cell r="D230" t="str">
            <v>Dana Bagi Hasil Pajak Dari Kabupaten</v>
          </cell>
        </row>
        <row r="231">
          <cell r="C231" t="str">
            <v>4.3.3.04</v>
          </cell>
          <cell r="D231" t="str">
            <v>Dana Bagi Hasil Pajak Dari Kota</v>
          </cell>
        </row>
        <row r="232">
          <cell r="C232" t="str">
            <v>4.3.4</v>
          </cell>
          <cell r="D232" t="str">
            <v>DANA PENYESUAIAN DAN OTONOMI KHUSUS</v>
          </cell>
        </row>
        <row r="233">
          <cell r="C233" t="str">
            <v>4.3.4.01</v>
          </cell>
          <cell r="D233" t="str">
            <v>Dana Penyesuaian</v>
          </cell>
        </row>
        <row r="234">
          <cell r="C234" t="str">
            <v>4.3.4.01.01</v>
          </cell>
          <cell r="D234" t="str">
            <v>Dana Penyesuaian Bidang kesehatan</v>
          </cell>
        </row>
        <row r="235">
          <cell r="C235" t="str">
            <v>4.3.4.01.02</v>
          </cell>
          <cell r="D235" t="str">
            <v>Dana Penyesuaian Penunjang Pendidikan</v>
          </cell>
        </row>
        <row r="236">
          <cell r="C236" t="str">
            <v>4.3.4.02</v>
          </cell>
          <cell r="D236" t="str">
            <v>Dana Otonomi Khusus</v>
          </cell>
        </row>
        <row r="237">
          <cell r="C237" t="str">
            <v>4.3.5</v>
          </cell>
          <cell r="D237" t="str">
            <v>BANTUAN KEUANGAN DARI PROPINSI ATAU PEMERINTAH DAERAH LAINNYA</v>
          </cell>
        </row>
        <row r="238">
          <cell r="C238" t="str">
            <v>4.3.5.01</v>
          </cell>
          <cell r="D238" t="str">
            <v>Bantuan Keuangan dari Propinsi</v>
          </cell>
        </row>
        <row r="239">
          <cell r="C239" t="str">
            <v>4.3.5.02</v>
          </cell>
          <cell r="D239" t="str">
            <v>Bantuan Keuangan dari Kabupaten</v>
          </cell>
        </row>
        <row r="240">
          <cell r="C240" t="str">
            <v>4.3.5.03</v>
          </cell>
          <cell r="D240" t="str">
            <v>Bantuan Keuangan dari Kota</v>
          </cell>
        </row>
        <row r="241">
          <cell r="C241">
            <v>6</v>
          </cell>
          <cell r="D241" t="str">
            <v>PEMBIAYAAN DAERAH</v>
          </cell>
        </row>
        <row r="242">
          <cell r="C242">
            <v>6.1</v>
          </cell>
          <cell r="D242" t="str">
            <v>PENERIMAAN PEMBIAYAAN DAERAH</v>
          </cell>
        </row>
        <row r="243">
          <cell r="C243" t="str">
            <v>6.1.1</v>
          </cell>
          <cell r="D243" t="str">
            <v>SISA LEBIH PERHITUNGAN ANGGARAN DAERAH THN SEBELUMNYA (SILPA)</v>
          </cell>
        </row>
        <row r="244">
          <cell r="C244" t="str">
            <v>6.1.1.01</v>
          </cell>
          <cell r="D244" t="str">
            <v>Pelampauan Penerimaan PAD</v>
          </cell>
        </row>
        <row r="245">
          <cell r="C245" t="str">
            <v>6.1.1.01.01</v>
          </cell>
          <cell r="D245" t="str">
            <v>Pajak Daerah</v>
          </cell>
        </row>
        <row r="246">
          <cell r="C246" t="str">
            <v>6.1.1.01.02</v>
          </cell>
          <cell r="D246" t="str">
            <v>Retribusi Daerah</v>
          </cell>
        </row>
        <row r="247">
          <cell r="C247" t="str">
            <v>6.1.1.01.03</v>
          </cell>
          <cell r="D247" t="str">
            <v>Hasil Pengelolaan Kekayaan Darah yang Dipisahkan</v>
          </cell>
        </row>
        <row r="248">
          <cell r="C248" t="str">
            <v>6.1.1.01.04</v>
          </cell>
          <cell r="D248" t="str">
            <v>Lain-lain PAD yang Sah</v>
          </cell>
        </row>
        <row r="249">
          <cell r="C249" t="str">
            <v>6.1.1.02</v>
          </cell>
          <cell r="D249" t="str">
            <v>Pelampauan Penerimaan Dana Perimbangan</v>
          </cell>
        </row>
        <row r="250">
          <cell r="C250" t="str">
            <v>6.1.1.02.01</v>
          </cell>
          <cell r="D250" t="str">
            <v>Bagi Hasil Pajak</v>
          </cell>
        </row>
        <row r="251">
          <cell r="C251" t="str">
            <v>6.1.1.02.02</v>
          </cell>
          <cell r="D251" t="str">
            <v>Bagi Hasil Bukan Pajak/Sumber Daya Alam</v>
          </cell>
        </row>
        <row r="252">
          <cell r="C252" t="str">
            <v>6.1.1.02.03</v>
          </cell>
          <cell r="D252" t="str">
            <v>Dana Alokasi Umum</v>
          </cell>
        </row>
        <row r="253">
          <cell r="C253" t="str">
            <v>6.1.1.02.04</v>
          </cell>
          <cell r="D253" t="str">
            <v>Dana Alokasi Khusus</v>
          </cell>
        </row>
        <row r="254">
          <cell r="C254" t="str">
            <v>6.1.1.03</v>
          </cell>
          <cell r="D254" t="str">
            <v>Pelampauan Penerimaan Lain-lain Pendapatan Daerah Yang Sah</v>
          </cell>
        </row>
        <row r="255">
          <cell r="C255" t="str">
            <v>6.1.1.03.01</v>
          </cell>
          <cell r="D255" t="str">
            <v>Pelampauan Penerimaan Lain-lain Pendapatan Daerah Yang Sah</v>
          </cell>
        </row>
        <row r="256">
          <cell r="C256" t="str">
            <v>6.1.1.04</v>
          </cell>
          <cell r="D256" t="str">
            <v>Sisa Penghematan Belanja atau Akibat Lainnya</v>
          </cell>
        </row>
        <row r="257">
          <cell r="C257" t="str">
            <v>6.1.1.04.01</v>
          </cell>
          <cell r="D257" t="str">
            <v>Belanja Pegawai dari Belanja Tidak Langsung</v>
          </cell>
        </row>
        <row r="258">
          <cell r="C258" t="str">
            <v>6.1.1.04.02</v>
          </cell>
          <cell r="D258" t="str">
            <v>Belanja Pegawai dari Belanja Langsung</v>
          </cell>
        </row>
        <row r="259">
          <cell r="C259" t="str">
            <v>6.1.1.04.03</v>
          </cell>
          <cell r="D259" t="str">
            <v>Belanja Barang dan Jasa</v>
          </cell>
        </row>
        <row r="260">
          <cell r="C260" t="str">
            <v>6.1.1.04.04</v>
          </cell>
          <cell r="D260" t="str">
            <v>Belanja Modal</v>
          </cell>
        </row>
        <row r="261">
          <cell r="C261" t="str">
            <v>6.1.1.04.05</v>
          </cell>
          <cell r="D261" t="str">
            <v>Belanja Bunga</v>
          </cell>
        </row>
        <row r="262">
          <cell r="C262" t="str">
            <v>6.1.1.04.06</v>
          </cell>
          <cell r="D262" t="str">
            <v>Belanja Subsidi</v>
          </cell>
        </row>
        <row r="263">
          <cell r="C263" t="str">
            <v>6.1.1.04.07</v>
          </cell>
          <cell r="D263" t="str">
            <v>Belanja Hibah</v>
          </cell>
        </row>
        <row r="264">
          <cell r="C264" t="str">
            <v>6.1.1.04.08</v>
          </cell>
          <cell r="D264" t="str">
            <v>Belanja Bantuan Sosial</v>
          </cell>
        </row>
        <row r="265">
          <cell r="C265" t="str">
            <v>6.1.1.04.09</v>
          </cell>
          <cell r="D265" t="str">
            <v>Belanja Bagi Hasil</v>
          </cell>
        </row>
        <row r="266">
          <cell r="C266" t="str">
            <v>6.1.1.04.10</v>
          </cell>
          <cell r="D266" t="str">
            <v>Belanja Bantuan Keuangan</v>
          </cell>
        </row>
        <row r="267">
          <cell r="C267" t="str">
            <v>6.1.1.04.11</v>
          </cell>
          <cell r="D267" t="str">
            <v>Belanja Tidak Terduga</v>
          </cell>
        </row>
        <row r="268">
          <cell r="C268" t="str">
            <v>6.1.1.05</v>
          </cell>
          <cell r="D268" t="str">
            <v>Kewajiban Kepada Pihak Ketiga sampai dengan Akhir Tahun Belum Terselesaikan</v>
          </cell>
        </row>
        <row r="269">
          <cell r="C269" t="str">
            <v>6.1.1.05.01</v>
          </cell>
          <cell r="D269" t="str">
            <v>Uang Jaminan</v>
          </cell>
        </row>
        <row r="270">
          <cell r="C270" t="str">
            <v>6.1.1.05.02</v>
          </cell>
          <cell r="D270" t="str">
            <v>Potongan Taspen</v>
          </cell>
        </row>
        <row r="271">
          <cell r="C271" t="str">
            <v>6.1.1.05.03</v>
          </cell>
          <cell r="D271" t="str">
            <v>Potongan Beras</v>
          </cell>
        </row>
        <row r="272">
          <cell r="C272" t="str">
            <v>6.1.1.05.04</v>
          </cell>
          <cell r="D272" t="str">
            <v>Askes</v>
          </cell>
        </row>
        <row r="273">
          <cell r="C273" t="str">
            <v>6.1.1.06</v>
          </cell>
          <cell r="D273" t="str">
            <v>Kegiatan Lanjutan</v>
          </cell>
        </row>
        <row r="274">
          <cell r="C274" t="str">
            <v>6.1.1.06.01</v>
          </cell>
          <cell r="D274" t="str">
            <v>Kegiatan Lanjutan …..</v>
          </cell>
        </row>
        <row r="275">
          <cell r="C275" t="str">
            <v>6.1.2</v>
          </cell>
          <cell r="D275" t="str">
            <v>PENCAIRAN DANA CADANGAN</v>
          </cell>
        </row>
        <row r="276">
          <cell r="C276" t="str">
            <v>6.1.2.01</v>
          </cell>
          <cell r="D276" t="str">
            <v>Pencairan Dana Cadangan</v>
          </cell>
        </row>
        <row r="277">
          <cell r="C277" t="str">
            <v>6.1.2.01.01</v>
          </cell>
          <cell r="D277" t="str">
            <v>Pencairan Dana Cadangan Nomor ……</v>
          </cell>
        </row>
        <row r="278">
          <cell r="C278" t="str">
            <v>6.1.3</v>
          </cell>
          <cell r="D278" t="str">
            <v>HASIL PENJULAN KEKAYAAN DAERAH YANG DIPISAHKAN</v>
          </cell>
        </row>
        <row r="279">
          <cell r="C279" t="str">
            <v>6.1.3.01</v>
          </cell>
          <cell r="D279" t="str">
            <v>Hasil Penjualan Perusahaan Milik Daerah</v>
          </cell>
        </row>
        <row r="280">
          <cell r="C280" t="str">
            <v>6.1.3.01.01</v>
          </cell>
          <cell r="D280" t="str">
            <v>BUMD …..</v>
          </cell>
        </row>
        <row r="281">
          <cell r="C281" t="str">
            <v>6.1.4</v>
          </cell>
          <cell r="D281" t="str">
            <v>PENERIMAAN PINJAMAN DAERAH &amp; OBLIGASI DAERAH</v>
          </cell>
        </row>
        <row r="282">
          <cell r="C282" t="str">
            <v>6.1.4.01</v>
          </cell>
          <cell r="D282" t="str">
            <v>Penerimaan Pinjaman Daerah dari Pemerintah</v>
          </cell>
        </row>
        <row r="283">
          <cell r="C283" t="str">
            <v>6.1.4.01.01</v>
          </cell>
          <cell r="D283" t="str">
            <v>Penerusan Pinjaman</v>
          </cell>
        </row>
        <row r="284">
          <cell r="C284" t="str">
            <v>6.1.4.02</v>
          </cell>
          <cell r="D284" t="str">
            <v>Penerimaan Hasil Penerbitan Obligasi Daerah</v>
          </cell>
        </row>
        <row r="285">
          <cell r="C285" t="str">
            <v>6.1.4.02.01</v>
          </cell>
          <cell r="D285" t="str">
            <v>Obligasi Atas Nama …….</v>
          </cell>
        </row>
        <row r="286">
          <cell r="C286" t="str">
            <v>6.1.6</v>
          </cell>
          <cell r="D286" t="str">
            <v>PENERIMAAN PIUTANG DAERAH</v>
          </cell>
        </row>
        <row r="287">
          <cell r="C287" t="str">
            <v>6.1.6.01</v>
          </cell>
          <cell r="D287" t="str">
            <v>Penerimaan Piutang Daerah dari Pendapatan Daerah</v>
          </cell>
        </row>
        <row r="288">
          <cell r="C288" t="str">
            <v>6.1.6.01.01</v>
          </cell>
          <cell r="D288" t="str">
            <v>Penerimaan Piutang Daerah dari Pendapatan Pajak Daerah</v>
          </cell>
        </row>
        <row r="289">
          <cell r="C289" t="str">
            <v>6.1.6.01.02</v>
          </cell>
          <cell r="D289" t="str">
            <v>Penerimaan Piutang Daerah dari Lain-lain Pendapatan Yang Sah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ENDAPATAN"/>
      <sheetName val="REKAP APBD DINAS"/>
      <sheetName val="REKAP APBD DINAS SAP"/>
      <sheetName val="REKAP HIT Potrait"/>
      <sheetName val="REKAP HIT"/>
      <sheetName val="SAP"/>
      <sheetName val="SAP AUDITED"/>
      <sheetName val="COCOKAN"/>
      <sheetName val="REKAP HIT KOMPAR"/>
      <sheetName val="Sheet2"/>
      <sheetName val="Sheet1"/>
      <sheetName val="Sheet3"/>
      <sheetName val="Sheet4"/>
    </sheetNames>
    <sheetDataSet>
      <sheetData sheetId="0"/>
      <sheetData sheetId="1">
        <row r="20">
          <cell r="C20">
            <v>2505650000</v>
          </cell>
        </row>
      </sheetData>
      <sheetData sheetId="2">
        <row r="27">
          <cell r="C27">
            <v>804064644169</v>
          </cell>
        </row>
        <row r="28">
          <cell r="C28">
            <v>317908454865</v>
          </cell>
        </row>
        <row r="29">
          <cell r="C29">
            <v>6291666000</v>
          </cell>
        </row>
        <row r="31">
          <cell r="C31">
            <v>28009400000</v>
          </cell>
        </row>
        <row r="32">
          <cell r="C32">
            <v>21095500000</v>
          </cell>
        </row>
        <row r="36">
          <cell r="C36">
            <v>19031074500</v>
          </cell>
        </row>
        <row r="37">
          <cell r="C37">
            <v>98467221851</v>
          </cell>
        </row>
        <row r="38">
          <cell r="C38">
            <v>179098359986</v>
          </cell>
        </row>
        <row r="39">
          <cell r="C39">
            <v>132835805536</v>
          </cell>
        </row>
        <row r="40">
          <cell r="C40">
            <v>1372492000</v>
          </cell>
        </row>
        <row r="44">
          <cell r="C44">
            <v>1339138000</v>
          </cell>
        </row>
        <row r="48">
          <cell r="C48">
            <v>265643140879</v>
          </cell>
        </row>
        <row r="49">
          <cell r="C49">
            <v>1365556170</v>
          </cell>
          <cell r="D49">
            <v>1139683410</v>
          </cell>
        </row>
      </sheetData>
      <sheetData sheetId="3">
        <row r="66">
          <cell r="C66">
            <v>188309853466</v>
          </cell>
        </row>
        <row r="70">
          <cell r="C70">
            <v>30870123200</v>
          </cell>
        </row>
        <row r="72">
          <cell r="C72">
            <v>0</v>
          </cell>
        </row>
        <row r="74">
          <cell r="C74">
            <v>7849453676</v>
          </cell>
        </row>
        <row r="78">
          <cell r="C78">
            <v>7500000000</v>
          </cell>
        </row>
        <row r="80">
          <cell r="C80">
            <v>9950000000</v>
          </cell>
        </row>
        <row r="84">
          <cell r="C84">
            <v>8012462835</v>
          </cell>
        </row>
      </sheetData>
      <sheetData sheetId="4"/>
      <sheetData sheetId="5">
        <row r="11">
          <cell r="C11">
            <v>30990000000</v>
          </cell>
          <cell r="D11">
            <v>32480985449</v>
          </cell>
          <cell r="F11">
            <v>31523819462</v>
          </cell>
        </row>
        <row r="12">
          <cell r="C12">
            <v>61938360145</v>
          </cell>
          <cell r="D12">
            <v>63764882916</v>
          </cell>
          <cell r="F12">
            <v>13410490650</v>
          </cell>
        </row>
        <row r="13">
          <cell r="C13">
            <v>13013670048</v>
          </cell>
          <cell r="D13">
            <v>13013670038</v>
          </cell>
          <cell r="F13">
            <v>13060829257</v>
          </cell>
        </row>
        <row r="15">
          <cell r="C15">
            <v>153122978593</v>
          </cell>
          <cell r="D15">
            <v>172068610567</v>
          </cell>
          <cell r="F15">
            <v>154503000560</v>
          </cell>
        </row>
        <row r="21">
          <cell r="C21">
            <v>32047699000</v>
          </cell>
          <cell r="D21">
            <v>26128629875</v>
          </cell>
          <cell r="F21">
            <v>16858162174</v>
          </cell>
        </row>
        <row r="22">
          <cell r="C22">
            <v>29291171971</v>
          </cell>
          <cell r="D22">
            <v>29422625938</v>
          </cell>
          <cell r="F22">
            <v>28648950760</v>
          </cell>
        </row>
        <row r="23">
          <cell r="C23">
            <v>807995010000</v>
          </cell>
          <cell r="D23">
            <v>807995010000</v>
          </cell>
          <cell r="F23">
            <v>731733741000</v>
          </cell>
        </row>
        <row r="24">
          <cell r="C24">
            <v>213514751000</v>
          </cell>
          <cell r="D24">
            <v>199009572278</v>
          </cell>
          <cell r="F24">
            <v>72728590000</v>
          </cell>
        </row>
        <row r="30">
          <cell r="C30">
            <v>40789358000</v>
          </cell>
          <cell r="D30">
            <v>40789358000</v>
          </cell>
          <cell r="F30">
            <v>183164016500</v>
          </cell>
        </row>
        <row r="31">
          <cell r="C31">
            <v>162495600000</v>
          </cell>
          <cell r="D31">
            <v>162495600000</v>
          </cell>
          <cell r="F31">
            <v>72423652000</v>
          </cell>
        </row>
        <row r="36">
          <cell r="C36">
            <v>111238906492</v>
          </cell>
          <cell r="D36">
            <v>79853949810</v>
          </cell>
          <cell r="F36">
            <v>83195805819</v>
          </cell>
        </row>
        <row r="38">
          <cell r="C38">
            <v>50072500000</v>
          </cell>
          <cell r="D38">
            <v>49604500000</v>
          </cell>
          <cell r="F38">
            <v>58935212000</v>
          </cell>
        </row>
        <row r="45">
          <cell r="D45">
            <v>2060684299</v>
          </cell>
          <cell r="F45">
            <v>9296687923</v>
          </cell>
        </row>
        <row r="52">
          <cell r="D52">
            <v>735872214075</v>
          </cell>
          <cell r="F52">
            <v>711587539195</v>
          </cell>
        </row>
        <row r="53">
          <cell r="D53">
            <v>279987740632</v>
          </cell>
          <cell r="F53">
            <v>248741874870</v>
          </cell>
        </row>
        <row r="54">
          <cell r="D54">
            <v>4955946912</v>
          </cell>
          <cell r="F54">
            <v>4424201466</v>
          </cell>
        </row>
        <row r="56">
          <cell r="D56">
            <v>27922492123</v>
          </cell>
          <cell r="F56">
            <v>48055711613</v>
          </cell>
        </row>
        <row r="57">
          <cell r="D57">
            <v>20041633799</v>
          </cell>
          <cell r="F57">
            <v>16220719040</v>
          </cell>
        </row>
        <row r="62">
          <cell r="D62">
            <v>16864123167</v>
          </cell>
          <cell r="F62">
            <v>9608541095</v>
          </cell>
        </row>
        <row r="63">
          <cell r="D63">
            <v>90206732178</v>
          </cell>
          <cell r="F63">
            <v>62599339622</v>
          </cell>
        </row>
        <row r="64">
          <cell r="D64">
            <v>162035587568</v>
          </cell>
          <cell r="F64">
            <v>166249304020</v>
          </cell>
        </row>
        <row r="65">
          <cell r="D65">
            <v>129017932996</v>
          </cell>
          <cell r="F65">
            <v>81548824469</v>
          </cell>
        </row>
        <row r="66">
          <cell r="D66">
            <v>362920000</v>
          </cell>
          <cell r="F66">
            <v>332484903</v>
          </cell>
        </row>
        <row r="72">
          <cell r="D72">
            <v>963284675</v>
          </cell>
          <cell r="F72">
            <v>114900000</v>
          </cell>
        </row>
        <row r="79">
          <cell r="C79">
            <v>2996806150</v>
          </cell>
          <cell r="D79">
            <v>2996806150</v>
          </cell>
          <cell r="F79">
            <v>2680479600</v>
          </cell>
        </row>
        <row r="80">
          <cell r="C80">
            <v>1615693850</v>
          </cell>
          <cell r="D80">
            <v>1572043525</v>
          </cell>
          <cell r="F80">
            <v>1300538342</v>
          </cell>
        </row>
        <row r="84">
          <cell r="D84">
            <v>265602847579</v>
          </cell>
          <cell r="F84">
            <v>150720020000</v>
          </cell>
        </row>
        <row r="85">
          <cell r="F85">
            <v>819266820</v>
          </cell>
        </row>
        <row r="97">
          <cell r="D97">
            <v>188309853466</v>
          </cell>
          <cell r="F97">
            <v>192382144363</v>
          </cell>
        </row>
        <row r="99">
          <cell r="D99">
            <v>28207575074</v>
          </cell>
          <cell r="F99">
            <v>51378500450</v>
          </cell>
        </row>
        <row r="100">
          <cell r="D100">
            <v>263730458</v>
          </cell>
          <cell r="F100">
            <v>120001232</v>
          </cell>
        </row>
        <row r="101">
          <cell r="D101">
            <v>14768547415</v>
          </cell>
          <cell r="F101">
            <v>8879733238</v>
          </cell>
        </row>
        <row r="106">
          <cell r="D106">
            <v>7500000000</v>
          </cell>
          <cell r="F106">
            <v>0</v>
          </cell>
        </row>
        <row r="108">
          <cell r="D108">
            <v>1100000000</v>
          </cell>
          <cell r="F108">
            <v>450000000</v>
          </cell>
        </row>
        <row r="110">
          <cell r="D110">
            <v>2450000000</v>
          </cell>
          <cell r="F110">
            <v>1750000000</v>
          </cell>
        </row>
        <row r="111">
          <cell r="D111">
            <v>2600000000</v>
          </cell>
          <cell r="F111">
            <v>1950000000</v>
          </cell>
        </row>
        <row r="112">
          <cell r="D112">
            <v>1000000000</v>
          </cell>
          <cell r="F112">
            <v>0</v>
          </cell>
        </row>
        <row r="114">
          <cell r="D114">
            <v>1400000000</v>
          </cell>
          <cell r="F114">
            <v>650000000</v>
          </cell>
        </row>
        <row r="115">
          <cell r="D115">
            <v>1400000000</v>
          </cell>
          <cell r="F115">
            <v>0</v>
          </cell>
        </row>
        <row r="116">
          <cell r="D116">
            <v>0</v>
          </cell>
          <cell r="F116">
            <v>200000000</v>
          </cell>
        </row>
        <row r="118">
          <cell r="C118">
            <v>29447668800</v>
          </cell>
          <cell r="D118">
            <v>33460784816</v>
          </cell>
          <cell r="F118">
            <v>18000000000</v>
          </cell>
        </row>
        <row r="119">
          <cell r="D119">
            <v>8503510862</v>
          </cell>
          <cell r="F119">
            <v>5929738867</v>
          </cell>
        </row>
      </sheetData>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A_Teknik Analisis Data"/>
      <sheetName val="LRA"/>
      <sheetName val="NERACA"/>
      <sheetName val="LAK"/>
      <sheetName val="LO"/>
      <sheetName val="LPE"/>
      <sheetName val="LPSAL"/>
    </sheetNames>
    <sheetDataSet>
      <sheetData sheetId="0" refreshError="1"/>
      <sheetData sheetId="1">
        <row r="98">
          <cell r="D98">
            <v>28207575074</v>
          </cell>
        </row>
        <row r="99">
          <cell r="D99">
            <v>263730458</v>
          </cell>
        </row>
        <row r="100">
          <cell r="D100">
            <v>14768547415</v>
          </cell>
        </row>
        <row r="106">
          <cell r="D106">
            <v>9950000000</v>
          </cell>
        </row>
      </sheetData>
      <sheetData sheetId="2">
        <row r="34">
          <cell r="C34">
            <v>0</v>
          </cell>
        </row>
      </sheetData>
      <sheetData sheetId="3">
        <row r="85">
          <cell r="C85">
            <v>12281237773</v>
          </cell>
        </row>
        <row r="109">
          <cell r="C109">
            <v>-66598372242</v>
          </cell>
        </row>
        <row r="110">
          <cell r="C110">
            <v>160336224247</v>
          </cell>
        </row>
        <row r="111">
          <cell r="C111">
            <v>93737852005</v>
          </cell>
        </row>
      </sheetData>
      <sheetData sheetId="4">
        <row r="89">
          <cell r="C89">
            <v>-963284675</v>
          </cell>
        </row>
      </sheetData>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ARABLE"/>
      <sheetName val="FORM X COST"/>
      <sheetName val="SPL"/>
      <sheetName val="BCT"/>
      <sheetName val="PENYUSUTAN"/>
      <sheetName val="RESUME"/>
      <sheetName val="FORM-X-1"/>
      <sheetName val="TANAH"/>
      <sheetName val="BANGUNAN"/>
      <sheetName val="FOTO"/>
      <sheetName val="GAMBAR"/>
      <sheetName val="PETA"/>
      <sheetName val="kop"/>
      <sheetName val="Sheet1"/>
      <sheetName val="Sheet2"/>
      <sheetName val="1"/>
      <sheetName val="2"/>
      <sheetName val="3"/>
      <sheetName val="Gmd3"/>
      <sheetName val="As"/>
      <sheetName val="RT"/>
      <sheetName val="datasheet"/>
      <sheetName val="An Struktur"/>
      <sheetName val="An Arsitektur"/>
      <sheetName val="Unit Rate (2)"/>
      <sheetName val="may'03"/>
      <sheetName val="ASUMSI"/>
      <sheetName val="Biaya PKS"/>
      <sheetName val="Project Cost"/>
      <sheetName val="Balance"/>
      <sheetName val="Risk Analisis"/>
      <sheetName val="BEP"/>
      <sheetName val="Depre"/>
      <sheetName val="PINJAMAN-Bank"/>
      <sheetName val="INCOME"/>
      <sheetName val="Pemeliharaan"/>
      <sheetName val="Upah"/>
      <sheetName val="Bahan"/>
      <sheetName val="Cash-flow"/>
      <sheetName val="IRR"/>
      <sheetName val="IRR ALL"/>
      <sheetName val="Lab&amp;Bengkel"/>
      <sheetName val="Produksi &amp; Scedule"/>
      <sheetName val="data"/>
      <sheetName val="FORM_X_COST"/>
      <sheetName val="rekap"/>
      <sheetName val="mat&amp;upah"/>
      <sheetName val="a-hardsc"/>
      <sheetName val="Currency Rate"/>
      <sheetName val="Harga Material Lokal"/>
      <sheetName val="Assumption"/>
      <sheetName val="List"/>
      <sheetName val="Bang-Non-St"/>
      <sheetName val="Daf 1"/>
      <sheetName val="bobot"/>
      <sheetName val="PD_Budget"/>
      <sheetName val="Debt"/>
      <sheetName val="Cash"/>
      <sheetName val="OPEX_Budget"/>
      <sheetName val="Revisi"/>
      <sheetName val="Mesin"/>
      <sheetName val="harsat"/>
      <sheetName val="Kurs Valas"/>
      <sheetName val="Listrik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PEM"/>
      <sheetName val="EKBANG"/>
      <sheetName val="PMD"/>
      <sheetName val="KESBANG"/>
      <sheetName val="CAPIL"/>
      <sheetName val="BAPPEDA"/>
      <sheetName val="BAWASDA"/>
      <sheetName val="DIKBUDPAR"/>
    </sheetNames>
    <sheetDataSet>
      <sheetData sheetId="0">
        <row r="5">
          <cell r="J5" t="str">
            <v>BAGIAN PEMERINTAHAN</v>
          </cell>
        </row>
      </sheetData>
      <sheetData sheetId="1">
        <row r="4">
          <cell r="J4" t="str">
            <v>BAGIAN EKONOMI PEMBANGUNAN</v>
          </cell>
        </row>
      </sheetData>
      <sheetData sheetId="2">
        <row r="5">
          <cell r="J5" t="str">
            <v>BAGIAN PEMBERDAYAAN MASYARAKAT DESA</v>
          </cell>
        </row>
      </sheetData>
      <sheetData sheetId="3">
        <row r="5">
          <cell r="J5" t="str">
            <v>KANTOR KESATUAN BANGSA DAN PERLINDUNGAN MASYARAKAT</v>
          </cell>
        </row>
      </sheetData>
      <sheetData sheetId="4">
        <row r="5">
          <cell r="J5" t="str">
            <v>KANTOR CATATAN SIPIL</v>
          </cell>
        </row>
      </sheetData>
      <sheetData sheetId="5">
        <row r="5">
          <cell r="J5" t="str">
            <v>B A P P E D A</v>
          </cell>
        </row>
      </sheetData>
      <sheetData sheetId="6">
        <row r="5">
          <cell r="J5" t="str">
            <v>B A W A S D A</v>
          </cell>
        </row>
      </sheetData>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ORM-X-1"/>
      <sheetName val="FORM-X-2"/>
      <sheetName val="FORM-X-3"/>
      <sheetName val="1"/>
      <sheetName val="2"/>
      <sheetName val="3"/>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liran Kas"/>
      <sheetName val="LRA"/>
      <sheetName val="Silpa"/>
      <sheetName val="UUDP 05"/>
      <sheetName val="Rekap Pdptn"/>
      <sheetName val="Pdptn"/>
      <sheetName val="Rekap Belanja"/>
      <sheetName val="Rekap Publik"/>
      <sheetName val="Publik"/>
      <sheetName val="Rekap Aprtr"/>
      <sheetName val="Aparatur"/>
      <sheetName val="Bant _ Tdk Trsangka"/>
      <sheetName val="Pembiayaan"/>
      <sheetName val="Gaji DPRD"/>
      <sheetName val="Bupati"/>
      <sheetName val="Setda"/>
      <sheetName val="Sekretaris"/>
      <sheetName val="Ast I"/>
      <sheetName val="Ast II"/>
      <sheetName val="KPUD"/>
      <sheetName val="Pemerintahan"/>
      <sheetName val="Hukum"/>
      <sheetName val="Ekbang"/>
      <sheetName val="PMD"/>
      <sheetName val="Kepegawaian"/>
      <sheetName val="Keuangan"/>
      <sheetName val="Umum"/>
      <sheetName val="Setwan"/>
      <sheetName val="Dispenda"/>
      <sheetName val="Bappeda"/>
      <sheetName val="Bawasda"/>
      <sheetName val="Kesbang"/>
      <sheetName val="Pertanian"/>
      <sheetName val="Tambang"/>
      <sheetName val="Hutan"/>
      <sheetName val="Perindag"/>
      <sheetName val="Kesehatan"/>
      <sheetName val="Dikbudpar"/>
      <sheetName val="PU"/>
      <sheetName val="Capil"/>
      <sheetName val="Lasusua"/>
      <sheetName val="Pakue"/>
      <sheetName val="B Putih"/>
      <sheetName val="R Angin"/>
      <sheetName val="Ngapa"/>
      <sheetName val="Kodeoha"/>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sheetData sheetId="9" refreshError="1"/>
      <sheetData sheetId="10"/>
      <sheetData sheetId="11"/>
      <sheetData sheetId="12"/>
      <sheetData sheetId="13" refreshError="1"/>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sheetData sheetId="4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f"/>
      <sheetName val="Rekening"/>
      <sheetName val="Kode Rek"/>
      <sheetName val="RKA SKPD"/>
      <sheetName val="RKA SKPD 1"/>
      <sheetName val="RKA SKPD 2.1"/>
      <sheetName val="RKA SKPD 2.2"/>
      <sheetName val="RKA SKPD 2.2.1"/>
      <sheetName val="RKA SKPD 3.1"/>
      <sheetName val="RKA SKPD 3.2"/>
    </sheetNames>
    <sheetDataSet>
      <sheetData sheetId="0" refreshError="1"/>
      <sheetData sheetId="1" refreshError="1">
        <row r="1">
          <cell r="A1" t="str">
            <v>1.01</v>
          </cell>
          <cell r="B1" t="str">
            <v>PENDAPATAN ASLI DAERAH</v>
          </cell>
        </row>
        <row r="2">
          <cell r="A2" t="str">
            <v>1.01.01</v>
          </cell>
          <cell r="B2" t="str">
            <v>Hasil Pajak Daerah</v>
          </cell>
        </row>
        <row r="3">
          <cell r="A3" t="str">
            <v>1.01.02</v>
          </cell>
          <cell r="B3" t="str">
            <v>Hasil Retribusi Daerah</v>
          </cell>
        </row>
        <row r="4">
          <cell r="A4" t="str">
            <v>1.01.03</v>
          </cell>
          <cell r="B4" t="str">
            <v>Hasil Pengelolaan Kekayaan Daerah yang Dipisahkan</v>
          </cell>
        </row>
        <row r="5">
          <cell r="A5" t="str">
            <v>1.01.04</v>
          </cell>
          <cell r="B5" t="str">
            <v>Lain-lain PAD yang Sah</v>
          </cell>
        </row>
        <row r="6">
          <cell r="A6" t="str">
            <v>1.02</v>
          </cell>
          <cell r="B6" t="str">
            <v>DANA PERIMBANGAN</v>
          </cell>
        </row>
        <row r="7">
          <cell r="A7" t="str">
            <v>1.02.01</v>
          </cell>
          <cell r="B7" t="str">
            <v>Dana Bagi Hasil</v>
          </cell>
        </row>
        <row r="8">
          <cell r="A8" t="str">
            <v>1.02.02</v>
          </cell>
          <cell r="B8" t="str">
            <v>Dana Alokasi Umum</v>
          </cell>
        </row>
        <row r="9">
          <cell r="A9" t="str">
            <v>1.02.03</v>
          </cell>
          <cell r="B9" t="str">
            <v>Dana Alokasi Khusus</v>
          </cell>
        </row>
        <row r="10">
          <cell r="A10" t="str">
            <v>1.03</v>
          </cell>
          <cell r="B10" t="str">
            <v>LAIN-LAIN PENDAPATAN DAERAH YANG SAH</v>
          </cell>
        </row>
        <row r="11">
          <cell r="A11" t="str">
            <v>1.03.01</v>
          </cell>
          <cell r="B11" t="str">
            <v>Dana Darurat dari Pemerintah</v>
          </cell>
        </row>
        <row r="12">
          <cell r="A12" t="str">
            <v>1.03.02</v>
          </cell>
          <cell r="B12" t="str">
            <v>Hibah</v>
          </cell>
        </row>
        <row r="13">
          <cell r="A13" t="str">
            <v>1.03.03</v>
          </cell>
          <cell r="B13" t="str">
            <v>Bantuan Keuangan</v>
          </cell>
        </row>
        <row r="14">
          <cell r="A14" t="str">
            <v>1.03.04</v>
          </cell>
          <cell r="B14" t="str">
            <v>Bagi Hasil dari Provinsi</v>
          </cell>
        </row>
        <row r="15">
          <cell r="A15" t="str">
            <v>2.01</v>
          </cell>
          <cell r="B15" t="str">
            <v>BELANJA TIDAK LANGSUNG</v>
          </cell>
        </row>
        <row r="16">
          <cell r="A16" t="str">
            <v>2.01.01</v>
          </cell>
          <cell r="B16" t="str">
            <v>Belanja Pegawai</v>
          </cell>
        </row>
        <row r="17">
          <cell r="A17" t="str">
            <v>2.01.02</v>
          </cell>
          <cell r="B17" t="str">
            <v>Belanja Barang dan Jasa</v>
          </cell>
        </row>
        <row r="18">
          <cell r="A18" t="str">
            <v>2.01.03</v>
          </cell>
          <cell r="B18" t="str">
            <v>Belanja Bunga</v>
          </cell>
        </row>
        <row r="19">
          <cell r="A19" t="str">
            <v>2.01.04</v>
          </cell>
          <cell r="B19" t="str">
            <v>Belanja Subsidi</v>
          </cell>
        </row>
        <row r="20">
          <cell r="A20" t="str">
            <v>2.01.05</v>
          </cell>
          <cell r="B20" t="str">
            <v>Belanja Hibah</v>
          </cell>
        </row>
        <row r="21">
          <cell r="A21" t="str">
            <v>2.01.06</v>
          </cell>
          <cell r="B21" t="str">
            <v>Belanja Bagi Hasil</v>
          </cell>
        </row>
        <row r="22">
          <cell r="A22" t="str">
            <v>2.01.07</v>
          </cell>
          <cell r="B22" t="str">
            <v>Belanja Bantuan Keuangan</v>
          </cell>
        </row>
        <row r="23">
          <cell r="A23" t="str">
            <v>2.01.08</v>
          </cell>
          <cell r="B23" t="str">
            <v>Belanja Tidak Tersangka</v>
          </cell>
        </row>
        <row r="24">
          <cell r="A24" t="str">
            <v>2.02</v>
          </cell>
          <cell r="B24" t="str">
            <v>BELANJA LANGSUNG</v>
          </cell>
        </row>
        <row r="25">
          <cell r="A25" t="str">
            <v>2.02.01</v>
          </cell>
          <cell r="B25" t="str">
            <v>Belanja Pegawai</v>
          </cell>
        </row>
        <row r="26">
          <cell r="A26" t="str">
            <v>2.02.02</v>
          </cell>
          <cell r="B26" t="str">
            <v>Belanja Barang dan Jasa</v>
          </cell>
        </row>
        <row r="27">
          <cell r="A27" t="str">
            <v>2.02.03</v>
          </cell>
          <cell r="B27" t="str">
            <v>Belanja Modal</v>
          </cell>
        </row>
        <row r="28">
          <cell r="A28" t="str">
            <v>3.01</v>
          </cell>
          <cell r="B28" t="str">
            <v>PENERIMAAN PEMBIAYAAN</v>
          </cell>
        </row>
        <row r="29">
          <cell r="A29" t="str">
            <v>3.01.01</v>
          </cell>
          <cell r="B29" t="str">
            <v>Sisa Lebih Perhitungan Anggaran Tahun Lalu</v>
          </cell>
        </row>
        <row r="30">
          <cell r="A30" t="str">
            <v>3.01.02</v>
          </cell>
          <cell r="B30" t="str">
            <v>Transfer dari Rekening Dana Cadangan</v>
          </cell>
        </row>
        <row r="31">
          <cell r="A31" t="str">
            <v>3.01.03</v>
          </cell>
          <cell r="B31" t="str">
            <v>Hasil Penjualan Kekayaan Daerah yang Dipisahkan</v>
          </cell>
        </row>
        <row r="32">
          <cell r="A32" t="str">
            <v>3.01.04</v>
          </cell>
          <cell r="B32" t="str">
            <v>Penerimaan Pinjaman Daerah dan Obligasi Daerah</v>
          </cell>
        </row>
        <row r="33">
          <cell r="A33" t="str">
            <v>3.01.05</v>
          </cell>
          <cell r="B33" t="str">
            <v>Penerimaan Piutang Daerah</v>
          </cell>
        </row>
        <row r="34">
          <cell r="A34" t="str">
            <v>3.02</v>
          </cell>
          <cell r="B34" t="str">
            <v>PENGELUARAN PEMBIAYAAN</v>
          </cell>
        </row>
        <row r="35">
          <cell r="A35" t="str">
            <v>3.02.01</v>
          </cell>
          <cell r="B35" t="str">
            <v>Pembayaran Cicilan Pokok Utang yang Jatuh Tempo</v>
          </cell>
        </row>
        <row r="36">
          <cell r="A36" t="str">
            <v>3.02.02</v>
          </cell>
          <cell r="B36" t="str">
            <v>Pembelian Kembali Obligasi Daerah</v>
          </cell>
        </row>
        <row r="37">
          <cell r="A37" t="str">
            <v>3.02.03</v>
          </cell>
          <cell r="B37" t="str">
            <v>Penyertaan Modal (Investasi) Daerah</v>
          </cell>
        </row>
        <row r="38">
          <cell r="A38" t="str">
            <v>3.02.04</v>
          </cell>
          <cell r="B38" t="str">
            <v>Pemberian Piutang Daerah</v>
          </cell>
        </row>
        <row r="39">
          <cell r="A39" t="str">
            <v>3.02.05</v>
          </cell>
          <cell r="B39" t="str">
            <v>Transfer ke Rekening Dana Cadangan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UPATI"/>
      <sheetName val="WABUP"/>
      <sheetName val="DPRD"/>
      <sheetName val="SEKRETARIAT DAERAH"/>
      <sheetName val="SEKDA"/>
      <sheetName val="ASS. 1"/>
      <sheetName val="ASS. 2"/>
      <sheetName val="UMUM"/>
      <sheetName val="KEUANGAN"/>
      <sheetName val="KEPEGAWAIAN"/>
      <sheetName val="HUKUM"/>
      <sheetName val="PERTANIAN"/>
      <sheetName val="PERINDAG"/>
      <sheetName val="RT. ANGIN"/>
      <sheetName val="LASUSUA"/>
      <sheetName val="KODEOHA "/>
      <sheetName val="NGAPA"/>
      <sheetName val="PAKUE"/>
      <sheetName val="BT. PUTIH"/>
      <sheetName val="SETWAN"/>
      <sheetName val="KPUD kurang 66 jt"/>
      <sheetName val="PERTAMBANGAN"/>
      <sheetName val="PU "/>
      <sheetName val="KEHUTANAN"/>
      <sheetName val="KESEHATAN"/>
      <sheetName val="Aliran Kas"/>
      <sheetName val="LRA"/>
      <sheetName val="Silpa"/>
      <sheetName val="Rekap Pdptn"/>
      <sheetName val="Pdptn"/>
      <sheetName val="Rekap Belanja"/>
      <sheetName val="Rekap Publik"/>
      <sheetName val="Publik"/>
      <sheetName val="Rekap Aprtr"/>
      <sheetName val="Aparatur"/>
      <sheetName val="Bant &amp; Tdk Trsangka"/>
      <sheetName val="Pembiayaan"/>
      <sheetName val="DISPENDA"/>
      <sheetName val="DIKBUDP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f"/>
      <sheetName val="Rekening"/>
      <sheetName val="Kode Rek"/>
      <sheetName val="RKA SKPD"/>
      <sheetName val="RKA SKPD 1"/>
      <sheetName val="RKA SKPD 2.1"/>
      <sheetName val="RKA SKPD 2.2"/>
      <sheetName val="RKA SKPD 2.2.1"/>
      <sheetName val="RKA SKPD 3.1"/>
      <sheetName val="RKA SKPD 3.2"/>
    </sheetNames>
    <sheetDataSet>
      <sheetData sheetId="0" refreshError="1"/>
      <sheetData sheetId="1" refreshError="1">
        <row r="1">
          <cell r="A1" t="str">
            <v>1.01</v>
          </cell>
          <cell r="B1" t="str">
            <v>PENDAPATAN ASLI DAERAH</v>
          </cell>
        </row>
        <row r="2">
          <cell r="A2" t="str">
            <v>1.01.01</v>
          </cell>
          <cell r="B2" t="str">
            <v>Hasil Pajak Daerah</v>
          </cell>
        </row>
        <row r="3">
          <cell r="A3" t="str">
            <v>1.01.02</v>
          </cell>
          <cell r="B3" t="str">
            <v>Hasil Retribusi Daerah</v>
          </cell>
        </row>
        <row r="4">
          <cell r="A4" t="str">
            <v>1.01.03</v>
          </cell>
          <cell r="B4" t="str">
            <v>Hasil Pengelolaan Kekayaan Daerah yang Dipisahkan</v>
          </cell>
        </row>
        <row r="5">
          <cell r="A5" t="str">
            <v>1.01.04</v>
          </cell>
          <cell r="B5" t="str">
            <v>Lain-lain PAD yang Sah</v>
          </cell>
        </row>
        <row r="6">
          <cell r="A6" t="str">
            <v>1.02</v>
          </cell>
          <cell r="B6" t="str">
            <v>DANA PERIMBANGAN</v>
          </cell>
        </row>
        <row r="7">
          <cell r="A7" t="str">
            <v>1.02.01</v>
          </cell>
          <cell r="B7" t="str">
            <v>Dana Bagi Hasil</v>
          </cell>
        </row>
        <row r="8">
          <cell r="A8" t="str">
            <v>1.02.02</v>
          </cell>
          <cell r="B8" t="str">
            <v>Dana Alokasi Umum</v>
          </cell>
        </row>
        <row r="9">
          <cell r="A9" t="str">
            <v>1.02.03</v>
          </cell>
          <cell r="B9" t="str">
            <v>Dana Alokasi Khusus</v>
          </cell>
        </row>
        <row r="10">
          <cell r="A10" t="str">
            <v>1.03</v>
          </cell>
          <cell r="B10" t="str">
            <v>LAIN-LAIN PENDAPATAN DAERAH YANG SAH</v>
          </cell>
        </row>
        <row r="11">
          <cell r="A11" t="str">
            <v>1.03.01</v>
          </cell>
          <cell r="B11" t="str">
            <v>Dana Darurat dari Pemerintah</v>
          </cell>
        </row>
        <row r="12">
          <cell r="A12" t="str">
            <v>1.03.02</v>
          </cell>
          <cell r="B12" t="str">
            <v>Hibah</v>
          </cell>
        </row>
        <row r="13">
          <cell r="A13" t="str">
            <v>1.03.03</v>
          </cell>
          <cell r="B13" t="str">
            <v>Bantuan Keuangan</v>
          </cell>
        </row>
        <row r="14">
          <cell r="A14" t="str">
            <v>1.03.04</v>
          </cell>
          <cell r="B14" t="str">
            <v>Bagi Hasil dari Provinsi</v>
          </cell>
        </row>
        <row r="15">
          <cell r="A15" t="str">
            <v>2.01</v>
          </cell>
          <cell r="B15" t="str">
            <v>BELANJA TIDAK LANGSUNG</v>
          </cell>
        </row>
        <row r="16">
          <cell r="A16" t="str">
            <v>2.01.01</v>
          </cell>
          <cell r="B16" t="str">
            <v>Belanja Pegawai</v>
          </cell>
        </row>
        <row r="17">
          <cell r="A17" t="str">
            <v>2.01.02</v>
          </cell>
          <cell r="B17" t="str">
            <v>Belanja Barang dan Jasa</v>
          </cell>
        </row>
        <row r="18">
          <cell r="A18" t="str">
            <v>2.01.03</v>
          </cell>
          <cell r="B18" t="str">
            <v>Belanja Bunga</v>
          </cell>
        </row>
        <row r="19">
          <cell r="A19" t="str">
            <v>2.01.04</v>
          </cell>
          <cell r="B19" t="str">
            <v>Belanja Subsidi</v>
          </cell>
        </row>
        <row r="20">
          <cell r="A20" t="str">
            <v>2.01.05</v>
          </cell>
          <cell r="B20" t="str">
            <v>Belanja Hibah</v>
          </cell>
        </row>
        <row r="21">
          <cell r="A21" t="str">
            <v>2.01.06</v>
          </cell>
          <cell r="B21" t="str">
            <v>Belanja Bagi Hasil</v>
          </cell>
        </row>
        <row r="22">
          <cell r="A22" t="str">
            <v>2.01.07</v>
          </cell>
          <cell r="B22" t="str">
            <v>Belanja Bantuan Keuangan</v>
          </cell>
        </row>
        <row r="23">
          <cell r="A23" t="str">
            <v>2.01.08</v>
          </cell>
          <cell r="B23" t="str">
            <v>Belanja Tidak Tersangka</v>
          </cell>
        </row>
        <row r="24">
          <cell r="A24" t="str">
            <v>2.02</v>
          </cell>
          <cell r="B24" t="str">
            <v>BELANJA LANGSUNG</v>
          </cell>
        </row>
        <row r="25">
          <cell r="A25" t="str">
            <v>2.02.01</v>
          </cell>
          <cell r="B25" t="str">
            <v>Belanja Pegawai</v>
          </cell>
        </row>
        <row r="26">
          <cell r="A26" t="str">
            <v>2.02.02</v>
          </cell>
          <cell r="B26" t="str">
            <v>Belanja Barang dan Jasa</v>
          </cell>
        </row>
        <row r="27">
          <cell r="A27" t="str">
            <v>2.02.03</v>
          </cell>
          <cell r="B27" t="str">
            <v>Belanja Modal</v>
          </cell>
        </row>
        <row r="28">
          <cell r="A28" t="str">
            <v>3.01</v>
          </cell>
          <cell r="B28" t="str">
            <v>PENERIMAAN PEMBIAYAAN</v>
          </cell>
        </row>
        <row r="29">
          <cell r="A29" t="str">
            <v>3.01.01</v>
          </cell>
          <cell r="B29" t="str">
            <v>Sisa Lebih Perhitungan Anggaran Tahun Lalu</v>
          </cell>
        </row>
        <row r="30">
          <cell r="A30" t="str">
            <v>3.01.02</v>
          </cell>
          <cell r="B30" t="str">
            <v>Transfer dari Rekening Dana Cadangan</v>
          </cell>
        </row>
        <row r="31">
          <cell r="A31" t="str">
            <v>3.01.03</v>
          </cell>
          <cell r="B31" t="str">
            <v>Hasil Penjualan Kekayaan Daerah yang Dipisahkan</v>
          </cell>
        </row>
        <row r="32">
          <cell r="A32" t="str">
            <v>3.01.04</v>
          </cell>
          <cell r="B32" t="str">
            <v>Penerimaan Pinjaman Daerah dan Obligasi Daerah</v>
          </cell>
        </row>
        <row r="33">
          <cell r="A33" t="str">
            <v>3.01.05</v>
          </cell>
          <cell r="B33" t="str">
            <v>Penerimaan Piutang Daerah</v>
          </cell>
        </row>
        <row r="34">
          <cell r="A34" t="str">
            <v>3.02</v>
          </cell>
          <cell r="B34" t="str">
            <v>PENGELUARAN PEMBIAYAAN</v>
          </cell>
        </row>
        <row r="35">
          <cell r="A35" t="str">
            <v>3.02.01</v>
          </cell>
          <cell r="B35" t="str">
            <v>Pembayaran Cicilan Pokok Utang yang Jatuh Tempo</v>
          </cell>
        </row>
        <row r="36">
          <cell r="A36" t="str">
            <v>3.02.02</v>
          </cell>
          <cell r="B36" t="str">
            <v>Pembelian Kembali Obligasi Daerah</v>
          </cell>
        </row>
        <row r="37">
          <cell r="A37" t="str">
            <v>3.02.03</v>
          </cell>
          <cell r="B37" t="str">
            <v>Penyertaan Modal (Investasi) Daerah</v>
          </cell>
        </row>
        <row r="38">
          <cell r="A38" t="str">
            <v>3.02.04</v>
          </cell>
          <cell r="B38" t="str">
            <v>Pemberian Piutang Daerah</v>
          </cell>
        </row>
        <row r="39">
          <cell r="A39" t="str">
            <v>3.02.05</v>
          </cell>
          <cell r="B39" t="str">
            <v>Transfer ke Rekening Dana Cadangan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IKBUDPAR"/>
      <sheetName val="TAPEM"/>
      <sheetName val="EKBANG"/>
      <sheetName val="PMD"/>
      <sheetName val="KESBANG"/>
      <sheetName val="CAPIL"/>
      <sheetName val="BAPPEDA"/>
      <sheetName val="BAWASDA"/>
    </sheetNames>
    <sheetDataSet>
      <sheetData sheetId="0">
        <row r="5">
          <cell r="J5" t="str">
            <v>BAGIAN PEMERINTAHAN</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163"/>
  <sheetViews>
    <sheetView topLeftCell="A100" zoomScale="110" zoomScaleNormal="110" zoomScaleSheetLayoutView="100" workbookViewId="0">
      <selection activeCell="B107" sqref="B107:D113"/>
    </sheetView>
  </sheetViews>
  <sheetFormatPr defaultRowHeight="12.75"/>
  <cols>
    <col min="1" max="1" width="3.7109375" style="133" customWidth="1"/>
    <col min="2" max="2" width="41.28515625" style="133" customWidth="1"/>
    <col min="3" max="3" width="18" style="133" hidden="1" customWidth="1"/>
    <col min="4" max="4" width="18.28515625" style="133" customWidth="1"/>
    <col min="5" max="5" width="8.140625" style="133" hidden="1" customWidth="1"/>
    <col min="6" max="6" width="18.28515625" style="133" hidden="1" customWidth="1"/>
    <col min="7" max="7" width="12.42578125" style="133" customWidth="1"/>
    <col min="8" max="8" width="18.28515625" style="133" customWidth="1"/>
    <col min="9" max="16384" width="9.140625" style="133"/>
  </cols>
  <sheetData>
    <row r="1" spans="1:10" ht="15" customHeight="1">
      <c r="A1" s="578"/>
      <c r="B1" s="578"/>
      <c r="C1" s="578"/>
      <c r="D1" s="578"/>
      <c r="E1" s="578"/>
      <c r="F1" s="578"/>
    </row>
    <row r="2" spans="1:10">
      <c r="A2" s="578"/>
      <c r="B2" s="578"/>
      <c r="C2" s="578"/>
      <c r="D2" s="578"/>
      <c r="E2" s="578"/>
      <c r="F2" s="578"/>
    </row>
    <row r="3" spans="1:10">
      <c r="A3" s="578"/>
      <c r="B3" s="578"/>
      <c r="C3" s="578"/>
      <c r="D3" s="578"/>
      <c r="E3" s="578"/>
      <c r="F3" s="578"/>
    </row>
    <row r="4" spans="1:10" ht="16.5" customHeight="1">
      <c r="A4" s="578"/>
      <c r="B4" s="578"/>
      <c r="C4" s="578"/>
      <c r="D4" s="578"/>
      <c r="E4" s="578"/>
      <c r="F4" s="578"/>
    </row>
    <row r="5" spans="1:10">
      <c r="A5" s="578"/>
      <c r="B5" s="578"/>
      <c r="C5" s="578"/>
      <c r="D5" s="578"/>
      <c r="E5" s="578"/>
      <c r="F5" s="578"/>
    </row>
    <row r="6" spans="1:10" ht="17.25" customHeight="1">
      <c r="A6" s="578"/>
      <c r="B6" s="578"/>
      <c r="C6" s="578"/>
      <c r="D6" s="578"/>
      <c r="E6" s="578"/>
      <c r="F6" s="578"/>
    </row>
    <row r="7" spans="1:10" ht="12" customHeight="1">
      <c r="A7" s="578"/>
      <c r="B7" s="578"/>
      <c r="C7" s="578"/>
      <c r="D7" s="578"/>
      <c r="E7" s="578"/>
      <c r="F7" s="578"/>
    </row>
    <row r="8" spans="1:10" ht="15" customHeight="1">
      <c r="A8" s="579" t="s">
        <v>316</v>
      </c>
      <c r="B8" s="579"/>
      <c r="C8" s="579"/>
      <c r="D8" s="579"/>
      <c r="E8" s="579"/>
      <c r="F8" s="579"/>
      <c r="G8" s="134"/>
      <c r="H8" s="134"/>
      <c r="I8" s="134"/>
      <c r="J8" s="134"/>
    </row>
    <row r="9" spans="1:10" ht="14.25" customHeight="1">
      <c r="A9" s="579" t="s">
        <v>356</v>
      </c>
      <c r="B9" s="579"/>
      <c r="C9" s="579"/>
      <c r="D9" s="579"/>
      <c r="E9" s="579"/>
      <c r="F9" s="579"/>
      <c r="G9" s="134"/>
      <c r="H9" s="134"/>
      <c r="I9" s="134"/>
      <c r="J9" s="134"/>
    </row>
    <row r="10" spans="1:10">
      <c r="A10" s="580" t="s">
        <v>357</v>
      </c>
      <c r="B10" s="580"/>
      <c r="C10" s="580"/>
      <c r="D10" s="580"/>
      <c r="E10" s="580"/>
      <c r="F10" s="580"/>
      <c r="G10" s="134"/>
      <c r="H10" s="134"/>
      <c r="I10" s="134"/>
      <c r="J10" s="134"/>
    </row>
    <row r="11" spans="1:10" s="136" customFormat="1" ht="12" customHeight="1">
      <c r="A11" s="581" t="s">
        <v>358</v>
      </c>
      <c r="B11" s="581"/>
      <c r="C11" s="581"/>
      <c r="D11" s="581"/>
      <c r="E11" s="581"/>
      <c r="F11" s="581"/>
      <c r="G11" s="135"/>
      <c r="H11" s="135"/>
    </row>
    <row r="12" spans="1:10" s="136" customFormat="1" ht="12" customHeight="1">
      <c r="A12" s="137"/>
      <c r="B12" s="137"/>
      <c r="C12" s="137" t="s">
        <v>319</v>
      </c>
      <c r="D12" s="137"/>
      <c r="E12" s="137"/>
      <c r="F12" s="137"/>
      <c r="G12" s="135"/>
      <c r="H12" s="135"/>
    </row>
    <row r="13" spans="1:10" s="136" customFormat="1" ht="12.75" customHeight="1">
      <c r="A13" s="138"/>
      <c r="B13" s="139"/>
      <c r="C13" s="140"/>
      <c r="D13" s="140"/>
      <c r="E13" s="140"/>
      <c r="F13" s="141" t="s">
        <v>359</v>
      </c>
    </row>
    <row r="14" spans="1:10" ht="3.75" customHeight="1" thickBot="1">
      <c r="A14" s="142"/>
      <c r="B14" s="142"/>
      <c r="C14" s="142"/>
      <c r="D14" s="142"/>
      <c r="E14" s="142"/>
      <c r="F14" s="142"/>
      <c r="G14" s="143"/>
      <c r="H14" s="143"/>
      <c r="I14" s="143"/>
      <c r="J14" s="143"/>
    </row>
    <row r="15" spans="1:10" ht="30" customHeight="1" thickTop="1">
      <c r="A15" s="144" t="s">
        <v>174</v>
      </c>
      <c r="B15" s="145" t="s">
        <v>54</v>
      </c>
      <c r="C15" s="146" t="s">
        <v>360</v>
      </c>
      <c r="D15" s="145" t="s">
        <v>361</v>
      </c>
      <c r="E15" s="145" t="s">
        <v>175</v>
      </c>
      <c r="F15" s="145" t="s">
        <v>362</v>
      </c>
      <c r="G15" s="147"/>
      <c r="H15" s="147"/>
      <c r="I15" s="147"/>
      <c r="J15" s="147"/>
    </row>
    <row r="16" spans="1:10" ht="12.95" customHeight="1">
      <c r="A16" s="148"/>
      <c r="B16" s="149"/>
      <c r="C16" s="149"/>
      <c r="D16" s="149"/>
      <c r="E16" s="149"/>
      <c r="F16" s="149"/>
      <c r="G16" s="147"/>
      <c r="H16" s="147"/>
      <c r="I16" s="147"/>
      <c r="J16" s="147"/>
    </row>
    <row r="17" spans="1:8" ht="12.95" customHeight="1">
      <c r="A17" s="150">
        <v>1</v>
      </c>
      <c r="B17" s="151" t="s">
        <v>41</v>
      </c>
      <c r="C17" s="152"/>
      <c r="D17" s="152"/>
      <c r="E17" s="153"/>
      <c r="F17" s="152"/>
    </row>
    <row r="18" spans="1:8" ht="12.95" customHeight="1">
      <c r="A18" s="150">
        <v>2</v>
      </c>
      <c r="B18" s="151" t="s">
        <v>8</v>
      </c>
      <c r="C18" s="152"/>
      <c r="D18" s="152"/>
      <c r="E18" s="153"/>
      <c r="F18" s="152"/>
    </row>
    <row r="19" spans="1:8" ht="12.95" customHeight="1">
      <c r="A19" s="154">
        <v>3</v>
      </c>
      <c r="B19" s="155" t="s">
        <v>363</v>
      </c>
      <c r="C19" s="156">
        <f>[10]SAP!C11</f>
        <v>30990000000</v>
      </c>
      <c r="D19" s="156">
        <f>SUM([10]SAP!D11)</f>
        <v>32480985449</v>
      </c>
      <c r="E19" s="157">
        <f>SUM(D19/C19)</f>
        <v>1.0481118247499193</v>
      </c>
      <c r="F19" s="156">
        <f>SUM([10]SAP!F11)</f>
        <v>31523819462</v>
      </c>
    </row>
    <row r="20" spans="1:8" ht="12.95" customHeight="1">
      <c r="A20" s="154">
        <v>4</v>
      </c>
      <c r="B20" s="155" t="s">
        <v>364</v>
      </c>
      <c r="C20" s="156">
        <f>[10]SAP!C12</f>
        <v>61938360145</v>
      </c>
      <c r="D20" s="156">
        <f>SUM([10]SAP!D12)</f>
        <v>63764882916</v>
      </c>
      <c r="E20" s="157">
        <f>SUM(D20/C20)</f>
        <v>1.0294893627587822</v>
      </c>
      <c r="F20" s="156">
        <f>SUM([10]SAP!F12)</f>
        <v>13410490650</v>
      </c>
    </row>
    <row r="21" spans="1:8" ht="12.95" customHeight="1">
      <c r="A21" s="582">
        <v>5</v>
      </c>
      <c r="B21" s="582" t="s">
        <v>365</v>
      </c>
      <c r="C21" s="584">
        <f>[10]SAP!C13</f>
        <v>13013670048</v>
      </c>
      <c r="D21" s="574">
        <f>SUM([10]SAP!D13)</f>
        <v>13013670038</v>
      </c>
      <c r="E21" s="576">
        <f>SUM(D21/C21)</f>
        <v>0.99999999923157723</v>
      </c>
      <c r="F21" s="574">
        <f>SUM([10]SAP!F13)</f>
        <v>13060829257</v>
      </c>
    </row>
    <row r="22" spans="1:8" ht="12.95" customHeight="1">
      <c r="A22" s="583"/>
      <c r="B22" s="583"/>
      <c r="C22" s="575"/>
      <c r="D22" s="575"/>
      <c r="E22" s="577"/>
      <c r="F22" s="575"/>
    </row>
    <row r="23" spans="1:8" ht="12.95" customHeight="1">
      <c r="A23" s="154">
        <v>6</v>
      </c>
      <c r="B23" s="155" t="s">
        <v>176</v>
      </c>
      <c r="C23" s="158">
        <f>[10]SAP!C15</f>
        <v>153122978593</v>
      </c>
      <c r="D23" s="156">
        <f>SUM([10]SAP!D15)</f>
        <v>172068610567</v>
      </c>
      <c r="E23" s="157">
        <f>SUM(D23/C23)</f>
        <v>1.1237282094959593</v>
      </c>
      <c r="F23" s="156">
        <f>SUM([10]SAP!F15)</f>
        <v>154503000560</v>
      </c>
      <c r="H23" s="159">
        <f>D23-142385638442</f>
        <v>29682972125</v>
      </c>
    </row>
    <row r="24" spans="1:8" ht="12.95" customHeight="1">
      <c r="A24" s="160"/>
      <c r="B24" s="161"/>
      <c r="C24" s="162"/>
      <c r="D24" s="162"/>
      <c r="E24" s="163"/>
      <c r="F24" s="162"/>
      <c r="H24" s="164">
        <v>11796740000</v>
      </c>
    </row>
    <row r="25" spans="1:8" ht="12.95" customHeight="1" thickBot="1">
      <c r="A25" s="154">
        <v>7</v>
      </c>
      <c r="B25" s="151" t="s">
        <v>104</v>
      </c>
      <c r="C25" s="165">
        <f>SUM(C19+C20+C21+C23)</f>
        <v>259065008786</v>
      </c>
      <c r="D25" s="166">
        <f>SUM(D19+D20+D21+D23)</f>
        <v>281328148970</v>
      </c>
      <c r="E25" s="167">
        <f>SUM(D25/C25)</f>
        <v>1.0859365002179449</v>
      </c>
      <c r="F25" s="166">
        <f>SUM(F19+F20+F21+F23)</f>
        <v>212498139929</v>
      </c>
    </row>
    <row r="26" spans="1:8" ht="12.95" customHeight="1">
      <c r="A26" s="160"/>
      <c r="B26" s="161"/>
      <c r="C26" s="162"/>
      <c r="D26" s="162"/>
      <c r="E26" s="163"/>
      <c r="F26" s="162"/>
      <c r="H26" s="159">
        <f>H23-H24</f>
        <v>17886232125</v>
      </c>
    </row>
    <row r="27" spans="1:8" ht="12.95" customHeight="1">
      <c r="A27" s="150">
        <v>8</v>
      </c>
      <c r="B27" s="151" t="s">
        <v>31</v>
      </c>
      <c r="C27" s="168"/>
      <c r="D27" s="168"/>
      <c r="E27" s="169"/>
      <c r="F27" s="168"/>
      <c r="H27" s="122"/>
    </row>
    <row r="28" spans="1:8" ht="12.95" customHeight="1">
      <c r="A28" s="150">
        <v>9</v>
      </c>
      <c r="B28" s="151" t="s">
        <v>366</v>
      </c>
      <c r="C28" s="168"/>
      <c r="D28" s="168"/>
      <c r="E28" s="169"/>
      <c r="F28" s="168"/>
    </row>
    <row r="29" spans="1:8" ht="12.95" customHeight="1">
      <c r="A29" s="154">
        <v>10</v>
      </c>
      <c r="B29" s="155" t="s">
        <v>43</v>
      </c>
      <c r="C29" s="170">
        <f>[10]SAP!C21</f>
        <v>32047699000</v>
      </c>
      <c r="D29" s="156">
        <f>SUM([10]SAP!D21)</f>
        <v>26128629875</v>
      </c>
      <c r="E29" s="157">
        <f>SUM(D29/C29)</f>
        <v>0.81530439595678927</v>
      </c>
      <c r="F29" s="156">
        <f>SUM([10]SAP!F21)</f>
        <v>16858162174</v>
      </c>
    </row>
    <row r="30" spans="1:8" ht="12.95" customHeight="1">
      <c r="A30" s="154">
        <v>11</v>
      </c>
      <c r="B30" s="155" t="s">
        <v>58</v>
      </c>
      <c r="C30" s="158">
        <f>[10]SAP!C22</f>
        <v>29291171971</v>
      </c>
      <c r="D30" s="156">
        <f>SUM([10]SAP!D22)</f>
        <v>29422625938</v>
      </c>
      <c r="E30" s="157">
        <f>SUM(D30/C30)</f>
        <v>1.0044878356909088</v>
      </c>
      <c r="F30" s="156">
        <f>SUM([10]SAP!F22)</f>
        <v>28648950760</v>
      </c>
    </row>
    <row r="31" spans="1:8" ht="12.95" customHeight="1">
      <c r="A31" s="154">
        <v>12</v>
      </c>
      <c r="B31" s="155" t="s">
        <v>9</v>
      </c>
      <c r="C31" s="158">
        <f>[10]SAP!C23</f>
        <v>807995010000</v>
      </c>
      <c r="D31" s="156">
        <f>SUM([10]SAP!D23)</f>
        <v>807995010000</v>
      </c>
      <c r="E31" s="157">
        <f>SUM(D31/C31)</f>
        <v>1</v>
      </c>
      <c r="F31" s="156">
        <f>SUM([10]SAP!F23)</f>
        <v>731733741000</v>
      </c>
    </row>
    <row r="32" spans="1:8" ht="12.95" customHeight="1">
      <c r="A32" s="154">
        <v>13</v>
      </c>
      <c r="B32" s="155" t="s">
        <v>10</v>
      </c>
      <c r="C32" s="158">
        <f>[10]SAP!C24</f>
        <v>213514751000</v>
      </c>
      <c r="D32" s="156">
        <f>SUM([10]SAP!D24)</f>
        <v>199009572278</v>
      </c>
      <c r="E32" s="157">
        <f>SUM(D32/C32)</f>
        <v>0.93206474656170246</v>
      </c>
      <c r="F32" s="156">
        <f>SUM([10]SAP!F24)</f>
        <v>72728590000</v>
      </c>
    </row>
    <row r="33" spans="1:6" ht="12.95" customHeight="1">
      <c r="A33" s="160"/>
      <c r="B33" s="161"/>
      <c r="C33" s="162"/>
      <c r="D33" s="162"/>
      <c r="E33" s="163"/>
      <c r="F33" s="162"/>
    </row>
    <row r="34" spans="1:6" ht="12.95" customHeight="1" thickBot="1">
      <c r="A34" s="154">
        <v>14</v>
      </c>
      <c r="B34" s="151" t="s">
        <v>367</v>
      </c>
      <c r="C34" s="165">
        <f>SUM(C29+C30+C31+C32)</f>
        <v>1082848631971</v>
      </c>
      <c r="D34" s="165">
        <f>SUM(D29+D30+D31+D32)</f>
        <v>1062555838091</v>
      </c>
      <c r="E34" s="167">
        <f>SUM(D34/C34)</f>
        <v>0.981259805589759</v>
      </c>
      <c r="F34" s="165">
        <f>SUM(F29+F30+F31+F32)</f>
        <v>849969443934</v>
      </c>
    </row>
    <row r="35" spans="1:6" ht="12.95" customHeight="1">
      <c r="A35" s="160"/>
      <c r="B35" s="161"/>
      <c r="C35" s="162"/>
      <c r="D35" s="162"/>
      <c r="E35" s="163"/>
      <c r="F35" s="162"/>
    </row>
    <row r="36" spans="1:6" ht="12.95" customHeight="1">
      <c r="A36" s="150">
        <v>15</v>
      </c>
      <c r="B36" s="150" t="s">
        <v>368</v>
      </c>
      <c r="C36" s="171"/>
      <c r="D36" s="171"/>
      <c r="E36" s="172"/>
      <c r="F36" s="171"/>
    </row>
    <row r="37" spans="1:6" ht="12.95" customHeight="1">
      <c r="A37" s="154">
        <v>16</v>
      </c>
      <c r="B37" s="154" t="s">
        <v>40</v>
      </c>
      <c r="C37" s="158">
        <f>[10]SAP!C30</f>
        <v>40789358000</v>
      </c>
      <c r="D37" s="156">
        <f>SUM([10]SAP!D30)</f>
        <v>40789358000</v>
      </c>
      <c r="E37" s="157">
        <f>SUM(D37/C37)</f>
        <v>1</v>
      </c>
      <c r="F37" s="156">
        <f>SUM([10]SAP!F30)</f>
        <v>183164016500</v>
      </c>
    </row>
    <row r="38" spans="1:6" ht="12.95" customHeight="1">
      <c r="A38" s="154">
        <v>17</v>
      </c>
      <c r="B38" s="155" t="s">
        <v>369</v>
      </c>
      <c r="C38" s="170">
        <f>[10]SAP!C31</f>
        <v>162495600000</v>
      </c>
      <c r="D38" s="170">
        <f>[10]SAP!D31</f>
        <v>162495600000</v>
      </c>
      <c r="E38" s="157">
        <f>SUM(D38/C38)</f>
        <v>1</v>
      </c>
      <c r="F38" s="170">
        <f>[10]SAP!F31</f>
        <v>72423652000</v>
      </c>
    </row>
    <row r="39" spans="1:6" ht="12.95" customHeight="1">
      <c r="A39" s="160"/>
      <c r="B39" s="161"/>
      <c r="C39" s="162"/>
      <c r="D39" s="162"/>
      <c r="E39" s="163"/>
      <c r="F39" s="162"/>
    </row>
    <row r="40" spans="1:6" ht="12.95" customHeight="1" thickBot="1">
      <c r="A40" s="154">
        <v>18</v>
      </c>
      <c r="B40" s="151" t="s">
        <v>370</v>
      </c>
      <c r="C40" s="165">
        <f>SUM(C37:C38)</f>
        <v>203284958000</v>
      </c>
      <c r="D40" s="165">
        <f>SUM(D37:D38)</f>
        <v>203284958000</v>
      </c>
      <c r="E40" s="173">
        <f>SUM(D40/C40)</f>
        <v>1</v>
      </c>
      <c r="F40" s="165">
        <f>SUM(F37:F38)</f>
        <v>255587668500</v>
      </c>
    </row>
    <row r="41" spans="1:6" ht="12.95" customHeight="1">
      <c r="A41" s="160"/>
      <c r="B41" s="161"/>
      <c r="C41" s="162"/>
      <c r="D41" s="162"/>
      <c r="E41" s="163"/>
      <c r="F41" s="162"/>
    </row>
    <row r="42" spans="1:6" ht="12.95" customHeight="1">
      <c r="A42" s="150">
        <v>19</v>
      </c>
      <c r="B42" s="151" t="s">
        <v>371</v>
      </c>
      <c r="C42" s="168"/>
      <c r="D42" s="168"/>
      <c r="E42" s="169"/>
      <c r="F42" s="168"/>
    </row>
    <row r="43" spans="1:6" ht="12.95" customHeight="1">
      <c r="A43" s="154">
        <v>20</v>
      </c>
      <c r="B43" s="155" t="s">
        <v>372</v>
      </c>
      <c r="C43" s="162">
        <f>[10]SAP!C36</f>
        <v>111238906492</v>
      </c>
      <c r="D43" s="162">
        <f>[10]SAP!D36</f>
        <v>79853949810</v>
      </c>
      <c r="E43" s="157">
        <f>SUM(D43/C43)</f>
        <v>0.71785989568085951</v>
      </c>
      <c r="F43" s="156">
        <f>SUM([10]SAP!F36)</f>
        <v>83195805819</v>
      </c>
    </row>
    <row r="44" spans="1:6" ht="12.95" customHeight="1">
      <c r="A44" s="154">
        <v>21</v>
      </c>
      <c r="B44" s="155" t="s">
        <v>373</v>
      </c>
      <c r="C44" s="170">
        <f>[10]SAP!C38</f>
        <v>50072500000</v>
      </c>
      <c r="D44" s="170">
        <f>[10]SAP!D38</f>
        <v>49604500000</v>
      </c>
      <c r="E44" s="157">
        <f>SUM(D44/C44)</f>
        <v>0.9906535523490938</v>
      </c>
      <c r="F44" s="156">
        <f>SUM([10]SAP!F38)</f>
        <v>58935212000</v>
      </c>
    </row>
    <row r="45" spans="1:6" ht="12.95" customHeight="1">
      <c r="A45" s="160"/>
      <c r="B45" s="161"/>
      <c r="C45" s="162"/>
      <c r="D45" s="162"/>
      <c r="E45" s="174"/>
      <c r="F45" s="162"/>
    </row>
    <row r="46" spans="1:6" ht="12.95" customHeight="1" thickBot="1">
      <c r="A46" s="150">
        <v>22</v>
      </c>
      <c r="B46" s="151" t="s">
        <v>374</v>
      </c>
      <c r="C46" s="165">
        <f>SUM(C43:C44)</f>
        <v>161311406492</v>
      </c>
      <c r="D46" s="165">
        <f>SUM(D43:D44)</f>
        <v>129458449810</v>
      </c>
      <c r="E46" s="173">
        <f>SUM(D46/C46)</f>
        <v>0.80253748092153854</v>
      </c>
      <c r="F46" s="165">
        <f>SUM(F43:F44)</f>
        <v>142131017819</v>
      </c>
    </row>
    <row r="47" spans="1:6" ht="12.95" customHeight="1">
      <c r="A47" s="175">
        <v>23</v>
      </c>
      <c r="B47" s="176" t="s">
        <v>119</v>
      </c>
      <c r="C47" s="177">
        <f>SUM(C46+C40+C34)</f>
        <v>1447444996463</v>
      </c>
      <c r="D47" s="177">
        <f>SUM(D46+D40+D34)</f>
        <v>1395299245901</v>
      </c>
      <c r="E47" s="178">
        <f>SUM(D47/C47)</f>
        <v>0.96397393290285693</v>
      </c>
      <c r="F47" s="177">
        <f>SUM(F46+F40+F34)</f>
        <v>1247688130253</v>
      </c>
    </row>
    <row r="48" spans="1:6" ht="12.95" customHeight="1">
      <c r="A48" s="160"/>
      <c r="B48" s="161"/>
      <c r="C48" s="162"/>
      <c r="D48" s="162"/>
      <c r="E48" s="163"/>
      <c r="F48" s="162"/>
    </row>
    <row r="49" spans="1:8" ht="12.95" customHeight="1">
      <c r="A49" s="179">
        <v>24</v>
      </c>
      <c r="B49" s="180" t="s">
        <v>44</v>
      </c>
      <c r="C49" s="181"/>
      <c r="D49" s="181"/>
      <c r="E49" s="182"/>
      <c r="F49" s="181"/>
    </row>
    <row r="50" spans="1:8" ht="12.95" customHeight="1">
      <c r="A50" s="150">
        <v>25</v>
      </c>
      <c r="B50" s="151" t="s">
        <v>375</v>
      </c>
      <c r="C50" s="168">
        <f>C51</f>
        <v>2505650000</v>
      </c>
      <c r="D50" s="168">
        <f>D51</f>
        <v>2060684299</v>
      </c>
      <c r="E50" s="183">
        <f>SUM(D50/C50)</f>
        <v>0.82241506156087241</v>
      </c>
      <c r="F50" s="168">
        <f>F51</f>
        <v>9296687923</v>
      </c>
    </row>
    <row r="51" spans="1:8" ht="12.95" customHeight="1">
      <c r="A51" s="154">
        <v>26</v>
      </c>
      <c r="B51" s="155" t="s">
        <v>376</v>
      </c>
      <c r="C51" s="158">
        <f>'[10]REKAP APBD DINAS'!C20</f>
        <v>2505650000</v>
      </c>
      <c r="D51" s="156">
        <f>SUM([10]SAP!D45)</f>
        <v>2060684299</v>
      </c>
      <c r="E51" s="157">
        <f>SUM(D51/C51)</f>
        <v>0.82241506156087241</v>
      </c>
      <c r="F51" s="156">
        <f>SUM([10]SAP!F45)</f>
        <v>9296687923</v>
      </c>
    </row>
    <row r="52" spans="1:8" ht="12.95" customHeight="1">
      <c r="A52" s="184">
        <v>27</v>
      </c>
      <c r="B52" s="185" t="s">
        <v>377</v>
      </c>
      <c r="C52" s="186">
        <f>C50</f>
        <v>2505650000</v>
      </c>
      <c r="D52" s="186">
        <f>D50</f>
        <v>2060684299</v>
      </c>
      <c r="E52" s="187">
        <f>SUM(D52/C52)</f>
        <v>0.82241506156087241</v>
      </c>
      <c r="F52" s="186">
        <f>F50</f>
        <v>9296687923</v>
      </c>
    </row>
    <row r="53" spans="1:8" ht="12.95" customHeight="1" thickBot="1">
      <c r="A53" s="188"/>
      <c r="B53" s="189"/>
      <c r="C53" s="190"/>
      <c r="D53" s="190"/>
      <c r="E53" s="191"/>
      <c r="F53" s="190"/>
    </row>
    <row r="54" spans="1:8" ht="12.95" customHeight="1" thickBot="1">
      <c r="A54" s="192">
        <v>29</v>
      </c>
      <c r="B54" s="193" t="s">
        <v>122</v>
      </c>
      <c r="C54" s="194">
        <f>SUM(C52+C47+C25)</f>
        <v>1709015655249</v>
      </c>
      <c r="D54" s="165">
        <f>SUM(D52+D47+D25)</f>
        <v>1678688079170</v>
      </c>
      <c r="E54" s="167">
        <f>SUM(D54/C54)</f>
        <v>0.98225436028871171</v>
      </c>
      <c r="F54" s="165">
        <f>SUM(F52+F47+F25)</f>
        <v>1469482958105</v>
      </c>
    </row>
    <row r="55" spans="1:8" ht="12.95" customHeight="1">
      <c r="A55" s="160"/>
      <c r="B55" s="195"/>
      <c r="C55" s="196"/>
      <c r="D55" s="196"/>
      <c r="E55" s="197"/>
      <c r="F55" s="196"/>
      <c r="H55" s="122"/>
    </row>
    <row r="56" spans="1:8" ht="12.95" customHeight="1">
      <c r="A56" s="150">
        <v>29</v>
      </c>
      <c r="B56" s="151" t="s">
        <v>47</v>
      </c>
      <c r="C56" s="168"/>
      <c r="D56" s="168"/>
      <c r="E56" s="169"/>
      <c r="F56" s="168"/>
    </row>
    <row r="57" spans="1:8" ht="12.95" customHeight="1">
      <c r="A57" s="150">
        <v>30</v>
      </c>
      <c r="B57" s="151" t="s">
        <v>378</v>
      </c>
      <c r="C57" s="168"/>
      <c r="D57" s="168"/>
      <c r="E57" s="169"/>
      <c r="F57" s="168"/>
    </row>
    <row r="58" spans="1:8" ht="12.95" customHeight="1">
      <c r="A58" s="154">
        <v>31</v>
      </c>
      <c r="B58" s="155" t="s">
        <v>11</v>
      </c>
      <c r="C58" s="170">
        <f>'[10]REKAP APBD DINAS SAP'!C27</f>
        <v>804064644169</v>
      </c>
      <c r="D58" s="156">
        <f>SUM([10]SAP!D52)</f>
        <v>735872214075</v>
      </c>
      <c r="E58" s="157">
        <f>SUM(D58/C58)</f>
        <v>0.91519036362495854</v>
      </c>
      <c r="F58" s="156">
        <f>SUM([10]SAP!F52)</f>
        <v>711587539195</v>
      </c>
    </row>
    <row r="59" spans="1:8" ht="12.95" customHeight="1">
      <c r="A59" s="154">
        <v>32</v>
      </c>
      <c r="B59" s="155" t="s">
        <v>177</v>
      </c>
      <c r="C59" s="170">
        <f>'[10]REKAP APBD DINAS SAP'!C28</f>
        <v>317908454865</v>
      </c>
      <c r="D59" s="156">
        <f>SUM([10]SAP!D53)</f>
        <v>279987740632</v>
      </c>
      <c r="E59" s="157">
        <f>SUM(D59/C59)</f>
        <v>0.88071813236579988</v>
      </c>
      <c r="F59" s="156">
        <f>SUM([10]SAP!F53)</f>
        <v>248741874870</v>
      </c>
    </row>
    <row r="60" spans="1:8" ht="12.95" customHeight="1">
      <c r="A60" s="154">
        <v>33</v>
      </c>
      <c r="B60" s="155" t="s">
        <v>379</v>
      </c>
      <c r="C60" s="170">
        <f>'[10]REKAP APBD DINAS SAP'!C29</f>
        <v>6291666000</v>
      </c>
      <c r="D60" s="156">
        <f>SUM([10]SAP!D54)</f>
        <v>4955946912</v>
      </c>
      <c r="E60" s="157">
        <f>SUM(D60/C60)</f>
        <v>0.78770025490863627</v>
      </c>
      <c r="F60" s="156">
        <f>SUM([10]SAP!F54)</f>
        <v>4424201466</v>
      </c>
    </row>
    <row r="61" spans="1:8" ht="12.95" customHeight="1">
      <c r="A61" s="154">
        <v>34</v>
      </c>
      <c r="B61" s="155" t="s">
        <v>380</v>
      </c>
      <c r="C61" s="170">
        <f>'[10]REKAP APBD DINAS SAP'!C31</f>
        <v>28009400000</v>
      </c>
      <c r="D61" s="156">
        <f>SUM([10]SAP!D56)</f>
        <v>27922492123</v>
      </c>
      <c r="E61" s="157">
        <f>SUM(D61/C61)</f>
        <v>0.99689718890800949</v>
      </c>
      <c r="F61" s="156">
        <f>SUM([10]SAP!F56)</f>
        <v>48055711613</v>
      </c>
    </row>
    <row r="62" spans="1:8" ht="12.95" customHeight="1">
      <c r="A62" s="154">
        <v>35</v>
      </c>
      <c r="B62" s="155" t="s">
        <v>132</v>
      </c>
      <c r="C62" s="170">
        <f>'[10]REKAP APBD DINAS SAP'!C32</f>
        <v>21095500000</v>
      </c>
      <c r="D62" s="156">
        <f>SUM([10]SAP!D57)</f>
        <v>20041633799</v>
      </c>
      <c r="E62" s="157">
        <f>SUM(D62/C62)</f>
        <v>0.95004308023038087</v>
      </c>
      <c r="F62" s="156">
        <f>SUM([10]SAP!F57)</f>
        <v>16220719040</v>
      </c>
    </row>
    <row r="63" spans="1:8" ht="12.95" customHeight="1">
      <c r="A63" s="160"/>
      <c r="B63" s="161"/>
      <c r="C63" s="162"/>
      <c r="D63" s="162"/>
      <c r="E63" s="163"/>
      <c r="F63" s="162"/>
    </row>
    <row r="64" spans="1:8" ht="12.95" customHeight="1" thickBot="1">
      <c r="A64" s="160">
        <v>36</v>
      </c>
      <c r="B64" s="180" t="s">
        <v>133</v>
      </c>
      <c r="C64" s="165">
        <f>SUM(C58+C59+C60+C61+C62)</f>
        <v>1177369665034</v>
      </c>
      <c r="D64" s="165">
        <f>SUM(D58+D59+D60+D61+D62)</f>
        <v>1068780027541</v>
      </c>
      <c r="E64" s="183">
        <f>SUM(D64/C64)</f>
        <v>0.90776929224699865</v>
      </c>
      <c r="F64" s="165">
        <f>SUM(F58+F59+F60+F61+F62)</f>
        <v>1029030046184</v>
      </c>
    </row>
    <row r="65" spans="1:6" ht="12.95" customHeight="1">
      <c r="A65" s="160"/>
      <c r="B65" s="161"/>
      <c r="C65" s="162"/>
      <c r="D65" s="162"/>
      <c r="E65" s="163"/>
      <c r="F65" s="162"/>
    </row>
    <row r="66" spans="1:6" ht="12.95" customHeight="1">
      <c r="A66" s="150">
        <v>37</v>
      </c>
      <c r="B66" s="151" t="s">
        <v>33</v>
      </c>
      <c r="C66" s="168"/>
      <c r="D66" s="168"/>
      <c r="E66" s="169"/>
      <c r="F66" s="168"/>
    </row>
    <row r="67" spans="1:6" ht="12.95" customHeight="1">
      <c r="A67" s="154">
        <v>38</v>
      </c>
      <c r="B67" s="155" t="s">
        <v>34</v>
      </c>
      <c r="C67" s="170">
        <f>'[10]REKAP APBD DINAS SAP'!C36</f>
        <v>19031074500</v>
      </c>
      <c r="D67" s="156">
        <f>SUM([10]SAP!D62)</f>
        <v>16864123167</v>
      </c>
      <c r="E67" s="157">
        <f t="shared" ref="E67:E72" si="0">SUM(D67/C67)</f>
        <v>0.88613615416197333</v>
      </c>
      <c r="F67" s="156">
        <f>SUM([10]SAP!F62)</f>
        <v>9608541095</v>
      </c>
    </row>
    <row r="68" spans="1:6" ht="12.95" customHeight="1">
      <c r="A68" s="154">
        <v>39</v>
      </c>
      <c r="B68" s="155" t="s">
        <v>35</v>
      </c>
      <c r="C68" s="158">
        <f>'[10]REKAP APBD DINAS SAP'!C37</f>
        <v>98467221851</v>
      </c>
      <c r="D68" s="156">
        <f>SUM([10]SAP!D63)</f>
        <v>90206732178</v>
      </c>
      <c r="E68" s="157">
        <f t="shared" si="0"/>
        <v>0.91610924409444883</v>
      </c>
      <c r="F68" s="156">
        <f>SUM([10]SAP!F63)</f>
        <v>62599339622</v>
      </c>
    </row>
    <row r="69" spans="1:6" ht="12.95" customHeight="1">
      <c r="A69" s="154">
        <v>40</v>
      </c>
      <c r="B69" s="155" t="s">
        <v>36</v>
      </c>
      <c r="C69" s="158">
        <f>'[10]REKAP APBD DINAS SAP'!C38</f>
        <v>179098359986</v>
      </c>
      <c r="D69" s="156">
        <f>SUM([10]SAP!D64)</f>
        <v>162035587568</v>
      </c>
      <c r="E69" s="157">
        <f t="shared" si="0"/>
        <v>0.9047295998727527</v>
      </c>
      <c r="F69" s="156">
        <f>SUM([10]SAP!F64)</f>
        <v>166249304020</v>
      </c>
    </row>
    <row r="70" spans="1:6" ht="12.95" customHeight="1">
      <c r="A70" s="154">
        <v>41</v>
      </c>
      <c r="B70" s="155" t="s">
        <v>37</v>
      </c>
      <c r="C70" s="158">
        <f>'[10]REKAP APBD DINAS SAP'!C39</f>
        <v>132835805536</v>
      </c>
      <c r="D70" s="156">
        <f>SUM([10]SAP!D65)</f>
        <v>129017932996</v>
      </c>
      <c r="E70" s="157">
        <f t="shared" si="0"/>
        <v>0.97125870901603173</v>
      </c>
      <c r="F70" s="156">
        <f>SUM([10]SAP!F65)</f>
        <v>81548824469</v>
      </c>
    </row>
    <row r="71" spans="1:6" ht="12.95" customHeight="1">
      <c r="A71" s="154">
        <v>42</v>
      </c>
      <c r="B71" s="155" t="s">
        <v>38</v>
      </c>
      <c r="C71" s="158">
        <f>'[10]REKAP APBD DINAS SAP'!C40</f>
        <v>1372492000</v>
      </c>
      <c r="D71" s="156">
        <f>SUM([10]SAP!D66)</f>
        <v>362920000</v>
      </c>
      <c r="E71" s="157">
        <f t="shared" si="0"/>
        <v>0.26442412779090879</v>
      </c>
      <c r="F71" s="156">
        <f>SUM([10]SAP!F66)</f>
        <v>332484903</v>
      </c>
    </row>
    <row r="72" spans="1:6" ht="12.95" customHeight="1" thickBot="1">
      <c r="A72" s="175">
        <v>43</v>
      </c>
      <c r="B72" s="176" t="s">
        <v>140</v>
      </c>
      <c r="C72" s="165">
        <f>SUM(C67+C68+C69+C70+C71)</f>
        <v>430804953873</v>
      </c>
      <c r="D72" s="165">
        <f>SUM(D67+D68+D69+D70+D71)</f>
        <v>398487295909</v>
      </c>
      <c r="E72" s="183">
        <f t="shared" si="0"/>
        <v>0.9249830864908597</v>
      </c>
      <c r="F72" s="165">
        <f>SUM(F67+F68+F69+F70+F71)</f>
        <v>320338494109</v>
      </c>
    </row>
    <row r="73" spans="1:6" ht="12.95" customHeight="1">
      <c r="A73" s="198"/>
      <c r="B73" s="199"/>
      <c r="C73" s="200"/>
      <c r="D73" s="200"/>
      <c r="E73" s="201"/>
      <c r="F73" s="200"/>
    </row>
    <row r="74" spans="1:6" ht="12.95" customHeight="1">
      <c r="A74" s="150">
        <v>44</v>
      </c>
      <c r="B74" s="151" t="s">
        <v>59</v>
      </c>
      <c r="C74" s="171"/>
      <c r="D74" s="168"/>
      <c r="E74" s="169"/>
      <c r="F74" s="168"/>
    </row>
    <row r="75" spans="1:6" ht="12.95" customHeight="1">
      <c r="A75" s="154">
        <v>45</v>
      </c>
      <c r="B75" s="155" t="s">
        <v>381</v>
      </c>
      <c r="C75" s="162">
        <f>'[10]REKAP APBD DINAS SAP'!C44</f>
        <v>1339138000</v>
      </c>
      <c r="D75" s="202">
        <f>SUM([10]SAP!D72)</f>
        <v>963284675</v>
      </c>
      <c r="E75" s="157">
        <f>SUM(D75/C75)</f>
        <v>0.71933189484578886</v>
      </c>
      <c r="F75" s="202">
        <f>SUM([10]SAP!F72)</f>
        <v>114900000</v>
      </c>
    </row>
    <row r="76" spans="1:6" ht="12.95" customHeight="1">
      <c r="A76" s="150">
        <v>46</v>
      </c>
      <c r="B76" s="151" t="s">
        <v>143</v>
      </c>
      <c r="C76" s="171">
        <f>SUM(C75)</f>
        <v>1339138000</v>
      </c>
      <c r="D76" s="171">
        <f>SUM(D75)</f>
        <v>963284675</v>
      </c>
      <c r="E76" s="172">
        <f>SUM(D76/C76)</f>
        <v>0.71933189484578886</v>
      </c>
      <c r="F76" s="171">
        <f>SUM(F75)</f>
        <v>114900000</v>
      </c>
    </row>
    <row r="77" spans="1:6" ht="12.95" customHeight="1">
      <c r="A77" s="160"/>
      <c r="B77" s="180"/>
      <c r="C77" s="181"/>
      <c r="D77" s="181"/>
      <c r="E77" s="182"/>
      <c r="F77" s="181"/>
    </row>
    <row r="78" spans="1:6" ht="12.95" customHeight="1" thickBot="1">
      <c r="A78" s="203">
        <v>47</v>
      </c>
      <c r="B78" s="204" t="s">
        <v>144</v>
      </c>
      <c r="C78" s="165">
        <f>SUM(C64+C72+C76)</f>
        <v>1609513756907</v>
      </c>
      <c r="D78" s="165">
        <f>SUM(D64+D72+D76)</f>
        <v>1468230608125</v>
      </c>
      <c r="E78" s="167">
        <f>SUM(D78/C78)</f>
        <v>0.91221998061482645</v>
      </c>
      <c r="F78" s="165">
        <f>SUM(F64+F72+F76)</f>
        <v>1349483440293</v>
      </c>
    </row>
    <row r="79" spans="1:6" ht="12.95" customHeight="1">
      <c r="A79" s="179"/>
      <c r="B79" s="180"/>
      <c r="C79" s="181"/>
      <c r="D79" s="181"/>
      <c r="E79" s="182"/>
      <c r="F79" s="181"/>
    </row>
    <row r="80" spans="1:6" ht="12.95" customHeight="1">
      <c r="A80" s="150">
        <v>48</v>
      </c>
      <c r="B80" s="151" t="s">
        <v>382</v>
      </c>
      <c r="C80" s="168"/>
      <c r="D80" s="168"/>
      <c r="E80" s="169"/>
      <c r="F80" s="168"/>
    </row>
    <row r="81" spans="1:8" ht="12.95" customHeight="1">
      <c r="A81" s="150">
        <v>49</v>
      </c>
      <c r="B81" s="151" t="s">
        <v>383</v>
      </c>
      <c r="C81" s="168">
        <f>SUM(C82+C83)</f>
        <v>4612500000</v>
      </c>
      <c r="D81" s="168">
        <f>SUM(D82+D83)</f>
        <v>4568849675</v>
      </c>
      <c r="E81" s="183">
        <f>SUM(D81/C81)</f>
        <v>0.99053651490514905</v>
      </c>
      <c r="F81" s="168">
        <f>SUM(F82+F83)</f>
        <v>3981017942</v>
      </c>
    </row>
    <row r="82" spans="1:8" ht="12.95" customHeight="1">
      <c r="A82" s="154">
        <v>50</v>
      </c>
      <c r="B82" s="155" t="s">
        <v>173</v>
      </c>
      <c r="C82" s="170">
        <f>[10]SAP!C79</f>
        <v>2996806150</v>
      </c>
      <c r="D82" s="156">
        <f>SUM([10]SAP!D79)</f>
        <v>2996806150</v>
      </c>
      <c r="E82" s="157">
        <f>SUM(D82/C82)</f>
        <v>1</v>
      </c>
      <c r="F82" s="156">
        <f>SUM([10]SAP!F79)</f>
        <v>2680479600</v>
      </c>
    </row>
    <row r="83" spans="1:8" ht="12.95" customHeight="1">
      <c r="A83" s="154">
        <v>51</v>
      </c>
      <c r="B83" s="155" t="s">
        <v>192</v>
      </c>
      <c r="C83" s="170">
        <f>[10]SAP!C80</f>
        <v>1615693850</v>
      </c>
      <c r="D83" s="156">
        <f>SUM([10]SAP!D80)</f>
        <v>1572043525</v>
      </c>
      <c r="E83" s="157">
        <f>SUM(D83/C83)</f>
        <v>0.97298354202437543</v>
      </c>
      <c r="F83" s="156">
        <f>SUM([10]SAP!F80)</f>
        <v>1300538342</v>
      </c>
    </row>
    <row r="84" spans="1:8" ht="12.95" customHeight="1">
      <c r="A84" s="160"/>
      <c r="B84" s="161"/>
      <c r="C84" s="158"/>
      <c r="D84" s="170"/>
      <c r="E84" s="205"/>
      <c r="F84" s="170"/>
    </row>
    <row r="85" spans="1:8" ht="12.95" customHeight="1">
      <c r="A85" s="150">
        <v>52</v>
      </c>
      <c r="B85" s="151" t="s">
        <v>384</v>
      </c>
      <c r="C85" s="171">
        <f>C86+C87</f>
        <v>267008697049</v>
      </c>
      <c r="D85" s="171">
        <f>D86+D87</f>
        <v>266742530989</v>
      </c>
      <c r="E85" s="157">
        <f>SUM(D85/C85)</f>
        <v>0.9990031558412078</v>
      </c>
      <c r="F85" s="171">
        <f>F86+F87</f>
        <v>151539286820</v>
      </c>
    </row>
    <row r="86" spans="1:8" ht="12.95" customHeight="1">
      <c r="A86" s="154">
        <v>53</v>
      </c>
      <c r="B86" s="155" t="s">
        <v>385</v>
      </c>
      <c r="C86" s="158">
        <f>'[10]REKAP APBD DINAS SAP'!C48</f>
        <v>265643140879</v>
      </c>
      <c r="D86" s="156">
        <f>SUM([10]SAP!D84)</f>
        <v>265602847579</v>
      </c>
      <c r="E86" s="157">
        <f>SUM(D86/C86)</f>
        <v>0.99984831793560836</v>
      </c>
      <c r="F86" s="156">
        <f>SUM([10]SAP!F84)</f>
        <v>150720020000</v>
      </c>
    </row>
    <row r="87" spans="1:8" ht="12.95" customHeight="1">
      <c r="A87" s="154">
        <v>54</v>
      </c>
      <c r="B87" s="155" t="s">
        <v>386</v>
      </c>
      <c r="C87" s="170">
        <f>'[10]REKAP APBD DINAS SAP'!C49</f>
        <v>1365556170</v>
      </c>
      <c r="D87" s="170">
        <f>'[10]REKAP APBD DINAS SAP'!D49</f>
        <v>1139683410</v>
      </c>
      <c r="E87" s="157">
        <f>SUM(D87/C87)</f>
        <v>0.83459284578531834</v>
      </c>
      <c r="F87" s="156">
        <f>SUM([10]SAP!F85)</f>
        <v>819266820</v>
      </c>
    </row>
    <row r="88" spans="1:8" ht="12.95" customHeight="1">
      <c r="A88" s="160"/>
      <c r="B88" s="161"/>
      <c r="C88" s="162"/>
      <c r="D88" s="162"/>
      <c r="E88" s="163"/>
      <c r="F88" s="162"/>
    </row>
    <row r="89" spans="1:8" ht="12.95" customHeight="1" thickBot="1">
      <c r="A89" s="203">
        <v>55</v>
      </c>
      <c r="B89" s="204" t="s">
        <v>387</v>
      </c>
      <c r="C89" s="165">
        <f>SUM(C81+C85)</f>
        <v>271621197049</v>
      </c>
      <c r="D89" s="165">
        <f>SUM(D81+D85)</f>
        <v>271311380664</v>
      </c>
      <c r="E89" s="167">
        <f>SUM(D89/C89)</f>
        <v>0.99885938068027835</v>
      </c>
      <c r="F89" s="165">
        <f>SUM(F81+F85)</f>
        <v>155520304762</v>
      </c>
    </row>
    <row r="90" spans="1:8" ht="12.95" customHeight="1" thickBot="1">
      <c r="A90" s="179"/>
      <c r="B90" s="180"/>
      <c r="C90" s="186"/>
      <c r="D90" s="186"/>
      <c r="E90" s="206"/>
      <c r="F90" s="186"/>
    </row>
    <row r="91" spans="1:8" ht="12.95" customHeight="1" thickBot="1">
      <c r="A91" s="207">
        <v>56</v>
      </c>
      <c r="B91" s="193" t="s">
        <v>388</v>
      </c>
      <c r="C91" s="194">
        <f>SUM(C78+C89)</f>
        <v>1881134953956</v>
      </c>
      <c r="D91" s="194">
        <f>SUM(D78+D89)</f>
        <v>1739541988789</v>
      </c>
      <c r="E91" s="208">
        <f>SUM(D91/C91)</f>
        <v>0.92473003339328097</v>
      </c>
      <c r="F91" s="194">
        <f>SUM(F78+F89)</f>
        <v>1505003745055</v>
      </c>
      <c r="H91" s="209">
        <f>1881134953956-C91</f>
        <v>0</v>
      </c>
    </row>
    <row r="92" spans="1:8" ht="12.95" customHeight="1" thickBot="1">
      <c r="A92" s="160"/>
      <c r="B92" s="161"/>
      <c r="C92" s="162"/>
      <c r="D92" s="162"/>
      <c r="E92" s="163"/>
      <c r="F92" s="162"/>
    </row>
    <row r="93" spans="1:8" ht="12.95" customHeight="1" thickBot="1">
      <c r="A93" s="207">
        <v>57</v>
      </c>
      <c r="B93" s="193" t="s">
        <v>389</v>
      </c>
      <c r="C93" s="194">
        <f>SUM(C54-C91)</f>
        <v>-172119298707</v>
      </c>
      <c r="D93" s="210">
        <f>SUM(D54-D91)</f>
        <v>-60853909619</v>
      </c>
      <c r="E93" s="208">
        <f>SUM(D93/C93)</f>
        <v>0.35355657428393361</v>
      </c>
      <c r="F93" s="210">
        <f>SUM(F54-F91)</f>
        <v>-35520786950</v>
      </c>
      <c r="H93" s="209"/>
    </row>
    <row r="94" spans="1:8" ht="12.95" customHeight="1">
      <c r="A94" s="160"/>
      <c r="B94" s="179"/>
      <c r="C94" s="211"/>
      <c r="D94" s="212"/>
      <c r="E94" s="213"/>
      <c r="F94" s="212"/>
    </row>
    <row r="95" spans="1:8" ht="12.95" customHeight="1">
      <c r="A95" s="214">
        <v>58</v>
      </c>
      <c r="B95" s="215" t="s">
        <v>12</v>
      </c>
      <c r="C95" s="216"/>
      <c r="D95" s="216"/>
      <c r="E95" s="217"/>
      <c r="F95" s="216"/>
    </row>
    <row r="96" spans="1:8" ht="12.95" customHeight="1">
      <c r="A96" s="218">
        <v>59</v>
      </c>
      <c r="B96" s="179" t="s">
        <v>49</v>
      </c>
      <c r="C96" s="219"/>
      <c r="D96" s="219"/>
      <c r="E96" s="220"/>
      <c r="F96" s="219"/>
    </row>
    <row r="97" spans="1:8" ht="12.95" customHeight="1">
      <c r="A97" s="221">
        <v>60</v>
      </c>
      <c r="B97" s="154" t="s">
        <v>390</v>
      </c>
      <c r="C97" s="222">
        <f>'[10]REKAP HIT Potrait'!C66</f>
        <v>188309853466</v>
      </c>
      <c r="D97" s="222">
        <f>SUM([10]SAP!D97)</f>
        <v>188309853466</v>
      </c>
      <c r="E97" s="157">
        <f>SUM(D97/C97)</f>
        <v>1</v>
      </c>
      <c r="F97" s="156">
        <f>SUM([10]SAP!F97)</f>
        <v>192382144363</v>
      </c>
    </row>
    <row r="98" spans="1:8" ht="12.95" customHeight="1">
      <c r="A98" s="221">
        <v>61</v>
      </c>
      <c r="B98" s="154" t="s">
        <v>391</v>
      </c>
      <c r="C98" s="222">
        <f>'[10]REKAP HIT Potrait'!C70</f>
        <v>30870123200</v>
      </c>
      <c r="D98" s="222">
        <f>SUM([10]SAP!D99)</f>
        <v>28207575074</v>
      </c>
      <c r="E98" s="157">
        <f>SUM(D98/C98)</f>
        <v>0.91374999999999995</v>
      </c>
      <c r="F98" s="156">
        <f>SUM([10]SAP!F99)</f>
        <v>51378500450</v>
      </c>
    </row>
    <row r="99" spans="1:8" ht="12.95" customHeight="1">
      <c r="A99" s="223">
        <v>62</v>
      </c>
      <c r="B99" s="154" t="s">
        <v>392</v>
      </c>
      <c r="C99" s="222">
        <f>'[10]REKAP HIT Potrait'!C72</f>
        <v>0</v>
      </c>
      <c r="D99" s="222">
        <f>SUM([10]SAP!D100)</f>
        <v>263730458</v>
      </c>
      <c r="E99" s="157"/>
      <c r="F99" s="156">
        <f>SUM([10]SAP!F100)</f>
        <v>120001232</v>
      </c>
    </row>
    <row r="100" spans="1:8" ht="12.95" customHeight="1">
      <c r="A100" s="221">
        <v>63</v>
      </c>
      <c r="B100" s="154" t="s">
        <v>393</v>
      </c>
      <c r="C100" s="222">
        <f>SUM('[10]REKAP HIT Potrait'!C74)</f>
        <v>7849453676</v>
      </c>
      <c r="D100" s="222">
        <f>SUM([10]SAP!D101)</f>
        <v>14768547415</v>
      </c>
      <c r="E100" s="157">
        <f>SUM(D100/C100)</f>
        <v>1.881474561746302</v>
      </c>
      <c r="F100" s="156">
        <f>SUM([10]SAP!F101)</f>
        <v>8879733238</v>
      </c>
    </row>
    <row r="101" spans="1:8" ht="12.95" customHeight="1" thickBot="1">
      <c r="A101" s="224"/>
      <c r="B101" s="160"/>
      <c r="C101" s="225"/>
      <c r="D101" s="226"/>
      <c r="E101" s="227"/>
      <c r="F101" s="226"/>
    </row>
    <row r="102" spans="1:8" ht="12.95" customHeight="1" thickBot="1">
      <c r="A102" s="221">
        <v>64</v>
      </c>
      <c r="B102" s="150" t="s">
        <v>394</v>
      </c>
      <c r="C102" s="228">
        <f>SUM(C97+C98+C99+C100)</f>
        <v>227029430342</v>
      </c>
      <c r="D102" s="228">
        <f>SUM(D97+D98+D99+D100)</f>
        <v>231549706413</v>
      </c>
      <c r="E102" s="183">
        <f>SUM(D102/C102)</f>
        <v>1.019910529063085</v>
      </c>
      <c r="F102" s="228">
        <f>SUM(F97+F98+F99+F100)</f>
        <v>252760379283</v>
      </c>
    </row>
    <row r="103" spans="1:8" ht="12.95" customHeight="1">
      <c r="A103" s="224"/>
      <c r="B103" s="160"/>
      <c r="C103" s="229"/>
      <c r="D103" s="229"/>
      <c r="E103" s="230"/>
      <c r="F103" s="229"/>
    </row>
    <row r="104" spans="1:8" ht="12.95" customHeight="1">
      <c r="A104" s="231">
        <v>65</v>
      </c>
      <c r="B104" s="150" t="s">
        <v>50</v>
      </c>
      <c r="C104" s="232"/>
      <c r="D104" s="232"/>
      <c r="E104" s="233"/>
      <c r="F104" s="232"/>
    </row>
    <row r="105" spans="1:8" ht="12.95" customHeight="1">
      <c r="A105" s="221">
        <v>66</v>
      </c>
      <c r="B105" s="154" t="s">
        <v>395</v>
      </c>
      <c r="C105" s="222">
        <f>'[10]REKAP HIT Potrait'!C78</f>
        <v>7500000000</v>
      </c>
      <c r="D105" s="222">
        <f>SUM([10]SAP!D106)</f>
        <v>7500000000</v>
      </c>
      <c r="E105" s="157">
        <f t="shared" ref="E105:E115" si="1">SUM(D105/C105)</f>
        <v>1</v>
      </c>
      <c r="F105" s="156">
        <f>SUM([10]SAP!F106)</f>
        <v>0</v>
      </c>
    </row>
    <row r="106" spans="1:8" ht="12.95" customHeight="1">
      <c r="A106" s="221">
        <v>67</v>
      </c>
      <c r="B106" s="154" t="s">
        <v>396</v>
      </c>
      <c r="C106" s="222">
        <f>SUM('[10]REKAP HIT Potrait'!C80)</f>
        <v>9950000000</v>
      </c>
      <c r="D106" s="222">
        <f>SUM(D107:D113)</f>
        <v>9950000000</v>
      </c>
      <c r="E106" s="157">
        <f t="shared" si="1"/>
        <v>1</v>
      </c>
      <c r="F106" s="222">
        <f>SUM(F107:F113)</f>
        <v>5000000000</v>
      </c>
    </row>
    <row r="107" spans="1:8" ht="12.95" customHeight="1">
      <c r="A107" s="221">
        <v>68</v>
      </c>
      <c r="B107" s="234" t="s">
        <v>397</v>
      </c>
      <c r="C107" s="222">
        <v>450000000</v>
      </c>
      <c r="D107" s="222">
        <f>[10]SAP!D108</f>
        <v>1100000000</v>
      </c>
      <c r="E107" s="157">
        <f t="shared" si="1"/>
        <v>2.4444444444444446</v>
      </c>
      <c r="F107" s="156">
        <f>SUM([10]SAP!F108)</f>
        <v>450000000</v>
      </c>
    </row>
    <row r="108" spans="1:8" ht="12.95" customHeight="1">
      <c r="A108" s="221">
        <v>69</v>
      </c>
      <c r="B108" s="234" t="s">
        <v>398</v>
      </c>
      <c r="C108" s="222">
        <v>1750000000</v>
      </c>
      <c r="D108" s="222">
        <f>[10]SAP!D110</f>
        <v>2450000000</v>
      </c>
      <c r="E108" s="157">
        <f t="shared" si="1"/>
        <v>1.4</v>
      </c>
      <c r="F108" s="156">
        <f>SUM([10]SAP!F110)</f>
        <v>1750000000</v>
      </c>
    </row>
    <row r="109" spans="1:8" ht="12.95" customHeight="1">
      <c r="A109" s="221">
        <v>70</v>
      </c>
      <c r="B109" s="234" t="s">
        <v>399</v>
      </c>
      <c r="C109" s="222">
        <v>1950000000</v>
      </c>
      <c r="D109" s="222">
        <f>[10]SAP!D111</f>
        <v>2600000000</v>
      </c>
      <c r="E109" s="157">
        <f t="shared" si="1"/>
        <v>1.3333333333333333</v>
      </c>
      <c r="F109" s="156">
        <f>[10]SAP!F111</f>
        <v>1950000000</v>
      </c>
    </row>
    <row r="110" spans="1:8" ht="12.95" customHeight="1">
      <c r="A110" s="221">
        <v>71</v>
      </c>
      <c r="B110" s="234" t="s">
        <v>400</v>
      </c>
      <c r="C110" s="222">
        <v>0</v>
      </c>
      <c r="D110" s="222">
        <f>[10]SAP!D112</f>
        <v>1000000000</v>
      </c>
      <c r="E110" s="157">
        <v>0</v>
      </c>
      <c r="F110" s="156">
        <f>SUM([10]SAP!F112)</f>
        <v>0</v>
      </c>
    </row>
    <row r="111" spans="1:8" ht="12.95" customHeight="1">
      <c r="A111" s="221">
        <v>72</v>
      </c>
      <c r="B111" s="234" t="s">
        <v>401</v>
      </c>
      <c r="C111" s="222">
        <v>650000000</v>
      </c>
      <c r="D111" s="222">
        <f>[10]SAP!D114</f>
        <v>1400000000</v>
      </c>
      <c r="E111" s="157">
        <f t="shared" si="1"/>
        <v>2.1538461538461537</v>
      </c>
      <c r="F111" s="156">
        <f>SUM([10]SAP!F114)</f>
        <v>650000000</v>
      </c>
      <c r="H111" s="159"/>
    </row>
    <row r="112" spans="1:8" ht="12.95" customHeight="1">
      <c r="A112" s="221">
        <v>73</v>
      </c>
      <c r="B112" s="234" t="s">
        <v>402</v>
      </c>
      <c r="C112" s="222">
        <v>0</v>
      </c>
      <c r="D112" s="222">
        <f>[10]SAP!D115</f>
        <v>1400000000</v>
      </c>
      <c r="E112" s="157">
        <v>0</v>
      </c>
      <c r="F112" s="156">
        <f>SUM([10]SAP!F115)</f>
        <v>0</v>
      </c>
      <c r="H112" s="159"/>
    </row>
    <row r="113" spans="1:8" ht="12.95" customHeight="1">
      <c r="A113" s="221">
        <v>74</v>
      </c>
      <c r="B113" s="234" t="s">
        <v>403</v>
      </c>
      <c r="C113" s="222">
        <v>200000000</v>
      </c>
      <c r="D113" s="222">
        <f>[10]SAP!D116</f>
        <v>0</v>
      </c>
      <c r="E113" s="157">
        <f t="shared" si="1"/>
        <v>0</v>
      </c>
      <c r="F113" s="156">
        <f>SUM([10]SAP!F116)</f>
        <v>200000000</v>
      </c>
      <c r="H113" s="159"/>
    </row>
    <row r="114" spans="1:8" ht="12.95" customHeight="1">
      <c r="A114" s="221">
        <v>75</v>
      </c>
      <c r="B114" s="154" t="s">
        <v>404</v>
      </c>
      <c r="C114" s="222">
        <f>SUM([10]SAP!C118)</f>
        <v>29447668800</v>
      </c>
      <c r="D114" s="222">
        <f>SUM([10]SAP!D118)</f>
        <v>33460784816</v>
      </c>
      <c r="E114" s="157">
        <f t="shared" si="1"/>
        <v>1.1362795827152199</v>
      </c>
      <c r="F114" s="222">
        <f>[10]SAP!F118</f>
        <v>18000000000</v>
      </c>
    </row>
    <row r="115" spans="1:8" ht="12.95" customHeight="1">
      <c r="A115" s="221">
        <v>76</v>
      </c>
      <c r="B115" s="154" t="s">
        <v>405</v>
      </c>
      <c r="C115" s="222">
        <f>'[10]REKAP HIT Potrait'!C84</f>
        <v>8012462835</v>
      </c>
      <c r="D115" s="222">
        <f>SUM([10]SAP!D119)</f>
        <v>8503510862</v>
      </c>
      <c r="E115" s="157">
        <f t="shared" si="1"/>
        <v>1.0612855294448302</v>
      </c>
      <c r="F115" s="156">
        <f>SUM([10]SAP!F119)</f>
        <v>5929738867</v>
      </c>
    </row>
    <row r="116" spans="1:8" ht="12.95" customHeight="1" thickBot="1">
      <c r="A116" s="224"/>
      <c r="B116" s="160"/>
      <c r="C116" s="225"/>
      <c r="D116" s="226"/>
      <c r="E116" s="227"/>
      <c r="F116" s="226"/>
    </row>
    <row r="117" spans="1:8" ht="12.95" customHeight="1" thickBot="1">
      <c r="A117" s="231">
        <v>77</v>
      </c>
      <c r="B117" s="150" t="s">
        <v>406</v>
      </c>
      <c r="C117" s="228">
        <f>SUM(C105+C106+C114+C115)</f>
        <v>54910131635</v>
      </c>
      <c r="D117" s="228">
        <f>SUM(D105+D106+D114+D115)</f>
        <v>59414295678</v>
      </c>
      <c r="E117" s="208">
        <f>SUM(D117/C117)</f>
        <v>1.082027922878426</v>
      </c>
      <c r="F117" s="228">
        <f>SUM(F105+F106+F114+F115)</f>
        <v>28929738867</v>
      </c>
    </row>
    <row r="118" spans="1:8" ht="12.95" customHeight="1" thickBot="1">
      <c r="A118" s="235"/>
      <c r="B118" s="150"/>
      <c r="C118" s="236"/>
      <c r="D118" s="236"/>
      <c r="E118" s="237"/>
      <c r="F118" s="236"/>
    </row>
    <row r="119" spans="1:8" ht="12.95" customHeight="1" thickBot="1">
      <c r="A119" s="231">
        <v>78</v>
      </c>
      <c r="B119" s="150" t="s">
        <v>162</v>
      </c>
      <c r="C119" s="228">
        <f>SUM(C102-C117)</f>
        <v>172119298707</v>
      </c>
      <c r="D119" s="228">
        <f>SUM(D102-D117)</f>
        <v>172135410735</v>
      </c>
      <c r="E119" s="208">
        <f>SUM(D119/C119)</f>
        <v>1.0000936096540076</v>
      </c>
      <c r="F119" s="228">
        <f>SUM(F102-F117)</f>
        <v>223830640416</v>
      </c>
    </row>
    <row r="120" spans="1:8" ht="12.95" customHeight="1" thickBot="1">
      <c r="A120" s="235"/>
      <c r="B120" s="150"/>
      <c r="C120" s="236"/>
      <c r="D120" s="236"/>
      <c r="E120" s="237"/>
      <c r="F120" s="236"/>
    </row>
    <row r="121" spans="1:8" ht="12.95" customHeight="1" thickBot="1">
      <c r="A121" s="231">
        <v>79</v>
      </c>
      <c r="B121" s="150" t="s">
        <v>407</v>
      </c>
      <c r="C121" s="228">
        <f>SUM(C93+C119)</f>
        <v>0</v>
      </c>
      <c r="D121" s="228">
        <f>SUM(D93+D119)</f>
        <v>111281501116</v>
      </c>
      <c r="E121" s="238"/>
      <c r="F121" s="228">
        <f>SUM(F93+F119)</f>
        <v>188309853466</v>
      </c>
    </row>
    <row r="122" spans="1:8" ht="12.95" customHeight="1" thickBot="1">
      <c r="A122" s="239"/>
      <c r="B122" s="239"/>
      <c r="C122" s="240"/>
      <c r="D122" s="240"/>
      <c r="E122" s="241"/>
      <c r="F122" s="239"/>
    </row>
    <row r="123" spans="1:8" ht="12.95" customHeight="1" thickTop="1">
      <c r="A123" s="242"/>
      <c r="B123" s="242"/>
      <c r="C123" s="242"/>
      <c r="D123" s="243"/>
      <c r="E123" s="244"/>
      <c r="F123" s="242"/>
    </row>
    <row r="124" spans="1:8" ht="12.95" customHeight="1">
      <c r="A124" s="242"/>
      <c r="B124" s="242"/>
      <c r="C124" s="242"/>
      <c r="D124" s="245" t="s">
        <v>408</v>
      </c>
      <c r="E124" s="244"/>
      <c r="F124" s="242"/>
    </row>
    <row r="125" spans="1:8" ht="12.95" customHeight="1">
      <c r="A125" s="246"/>
    </row>
    <row r="126" spans="1:8" ht="12.95" customHeight="1">
      <c r="A126" s="246"/>
      <c r="D126" s="245" t="s">
        <v>354</v>
      </c>
      <c r="E126" s="245"/>
      <c r="F126" s="247"/>
    </row>
    <row r="127" spans="1:8" ht="12.95" customHeight="1">
      <c r="A127" s="246"/>
      <c r="D127" s="247"/>
      <c r="E127" s="247"/>
      <c r="F127" s="247"/>
    </row>
    <row r="128" spans="1:8" ht="12.95" customHeight="1">
      <c r="A128" s="246"/>
      <c r="D128" s="247"/>
      <c r="E128" s="247"/>
      <c r="F128" s="247"/>
    </row>
    <row r="129" spans="1:6" ht="12.95" customHeight="1">
      <c r="A129" s="246"/>
      <c r="D129" s="247"/>
      <c r="E129" s="247"/>
      <c r="F129" s="247"/>
    </row>
    <row r="130" spans="1:6" ht="12.95" customHeight="1">
      <c r="A130" s="246"/>
      <c r="D130" s="247"/>
      <c r="E130" s="247"/>
      <c r="F130" s="247"/>
    </row>
    <row r="131" spans="1:6" ht="12.95" customHeight="1">
      <c r="A131" s="246"/>
      <c r="D131" s="248"/>
      <c r="E131" s="247"/>
      <c r="F131" s="247"/>
    </row>
    <row r="132" spans="1:6" ht="12.95" customHeight="1">
      <c r="A132" s="246"/>
      <c r="D132" s="248" t="s">
        <v>355</v>
      </c>
      <c r="E132" s="247"/>
      <c r="F132" s="247"/>
    </row>
    <row r="133" spans="1:6" ht="12.95" customHeight="1">
      <c r="A133" s="246"/>
      <c r="D133" s="248"/>
      <c r="E133" s="248"/>
      <c r="F133" s="248"/>
    </row>
    <row r="134" spans="1:6" ht="12.95" customHeight="1">
      <c r="A134" s="246"/>
      <c r="F134" s="247"/>
    </row>
    <row r="135" spans="1:6" ht="12.95" customHeight="1">
      <c r="A135" s="246"/>
      <c r="F135" s="249"/>
    </row>
    <row r="136" spans="1:6" ht="12.95" customHeight="1">
      <c r="A136" s="246"/>
      <c r="F136" s="247"/>
    </row>
    <row r="137" spans="1:6" ht="12.95" customHeight="1">
      <c r="A137" s="246"/>
    </row>
    <row r="138" spans="1:6" ht="12.95" customHeight="1">
      <c r="A138" s="246"/>
    </row>
    <row r="139" spans="1:6" ht="12.95" customHeight="1">
      <c r="A139" s="246"/>
    </row>
    <row r="140" spans="1:6">
      <c r="A140" s="246"/>
    </row>
    <row r="141" spans="1:6">
      <c r="A141" s="246"/>
    </row>
    <row r="142" spans="1:6">
      <c r="A142" s="246"/>
    </row>
    <row r="143" spans="1:6">
      <c r="A143" s="246"/>
    </row>
    <row r="144" spans="1:6">
      <c r="A144" s="246"/>
    </row>
    <row r="145" spans="1:1">
      <c r="A145" s="246"/>
    </row>
    <row r="146" spans="1:1">
      <c r="A146" s="246"/>
    </row>
    <row r="147" spans="1:1">
      <c r="A147" s="246"/>
    </row>
    <row r="148" spans="1:1">
      <c r="A148" s="246"/>
    </row>
    <row r="149" spans="1:1">
      <c r="A149" s="246"/>
    </row>
    <row r="150" spans="1:1">
      <c r="A150" s="246"/>
    </row>
    <row r="151" spans="1:1">
      <c r="A151" s="246"/>
    </row>
    <row r="152" spans="1:1">
      <c r="A152" s="246"/>
    </row>
    <row r="153" spans="1:1">
      <c r="A153" s="246"/>
    </row>
    <row r="154" spans="1:1">
      <c r="A154" s="246"/>
    </row>
    <row r="155" spans="1:1">
      <c r="A155" s="246"/>
    </row>
    <row r="156" spans="1:1">
      <c r="A156" s="246"/>
    </row>
    <row r="157" spans="1:1">
      <c r="A157" s="246"/>
    </row>
    <row r="158" spans="1:1">
      <c r="A158" s="246"/>
    </row>
    <row r="159" spans="1:1">
      <c r="A159" s="246"/>
    </row>
    <row r="160" spans="1:1">
      <c r="A160" s="246"/>
    </row>
    <row r="161" spans="1:1">
      <c r="A161" s="246"/>
    </row>
    <row r="162" spans="1:1">
      <c r="A162" s="246"/>
    </row>
    <row r="163" spans="1:1">
      <c r="A163" s="246"/>
    </row>
  </sheetData>
  <mergeCells count="11">
    <mergeCell ref="D21:D22"/>
    <mergeCell ref="E21:E22"/>
    <mergeCell ref="F21:F22"/>
    <mergeCell ref="A1:F7"/>
    <mergeCell ref="A8:F8"/>
    <mergeCell ref="A9:F9"/>
    <mergeCell ref="A10:F10"/>
    <mergeCell ref="A11:F11"/>
    <mergeCell ref="A21:A22"/>
    <mergeCell ref="B21:B22"/>
    <mergeCell ref="C21:C22"/>
  </mergeCells>
  <printOptions horizontalCentered="1"/>
  <pageMargins left="1.0236220472440944" right="3.937007874015748E-2" top="0.47244094488188981" bottom="0.74803149606299213" header="0.55118110236220474" footer="0.35433070866141736"/>
  <pageSetup paperSize="258" scale="85" orientation="portrait" r:id="rId1"/>
  <headerFooter alignWithMargins="0">
    <oddFooter>&amp;R&amp;8Halaman: 1</oddFooter>
  </headerFooter>
  <drawing r:id="rId2"/>
</worksheet>
</file>

<file path=xl/worksheets/sheet2.xml><?xml version="1.0" encoding="utf-8"?>
<worksheet xmlns="http://schemas.openxmlformats.org/spreadsheetml/2006/main" xmlns:r="http://schemas.openxmlformats.org/officeDocument/2006/relationships">
  <dimension ref="A11:I164"/>
  <sheetViews>
    <sheetView topLeftCell="A13" workbookViewId="0">
      <selection activeCell="C22" sqref="C22"/>
    </sheetView>
  </sheetViews>
  <sheetFormatPr defaultColWidth="9.7109375" defaultRowHeight="12.75"/>
  <cols>
    <col min="1" max="1" width="5.28515625" style="86" customWidth="1"/>
    <col min="2" max="2" width="46.28515625" style="86" customWidth="1"/>
    <col min="3" max="5" width="22.28515625" style="86" customWidth="1"/>
    <col min="6" max="6" width="18.42578125" style="85" customWidth="1"/>
    <col min="7" max="7" width="22.28515625" style="86" customWidth="1"/>
    <col min="8" max="8" width="19.140625" style="86" customWidth="1"/>
    <col min="9" max="9" width="5.42578125" style="86" customWidth="1"/>
    <col min="10" max="10" width="17.5703125" style="86" customWidth="1"/>
    <col min="11" max="11" width="6.85546875" style="86" customWidth="1"/>
    <col min="12" max="16384" width="9.7109375" style="86"/>
  </cols>
  <sheetData>
    <row r="11" spans="1:9" ht="12.75" customHeight="1">
      <c r="A11" s="586" t="s">
        <v>316</v>
      </c>
      <c r="B11" s="586"/>
      <c r="C11" s="586"/>
      <c r="D11" s="586"/>
      <c r="E11" s="84"/>
    </row>
    <row r="12" spans="1:9" ht="12.75" customHeight="1">
      <c r="A12" s="586" t="s">
        <v>409</v>
      </c>
      <c r="B12" s="586"/>
      <c r="C12" s="586"/>
      <c r="D12" s="586"/>
      <c r="E12" s="84"/>
    </row>
    <row r="13" spans="1:9" ht="12.75" customHeight="1">
      <c r="A13" s="586" t="s">
        <v>410</v>
      </c>
      <c r="B13" s="586"/>
      <c r="C13" s="586"/>
      <c r="D13" s="586"/>
      <c r="E13" s="84"/>
    </row>
    <row r="14" spans="1:9" s="85" customFormat="1" ht="12.75" customHeight="1">
      <c r="A14" s="586" t="s">
        <v>319</v>
      </c>
      <c r="B14" s="586"/>
      <c r="C14" s="586"/>
      <c r="D14" s="586"/>
      <c r="E14" s="84"/>
      <c r="G14" s="86"/>
      <c r="H14" s="86"/>
      <c r="I14" s="86"/>
    </row>
    <row r="15" spans="1:9" s="85" customFormat="1" ht="12.75" customHeight="1">
      <c r="A15" s="87"/>
      <c r="B15" s="87"/>
      <c r="C15" s="87"/>
      <c r="D15" s="87"/>
      <c r="E15" s="84"/>
      <c r="G15" s="86"/>
      <c r="H15" s="86"/>
      <c r="I15" s="86"/>
    </row>
    <row r="16" spans="1:9" s="85" customFormat="1" ht="12.75" customHeight="1">
      <c r="A16" s="87"/>
      <c r="B16" s="87"/>
      <c r="C16" s="87"/>
      <c r="D16" s="87"/>
      <c r="E16" s="84"/>
      <c r="G16" s="86"/>
      <c r="H16" s="86"/>
      <c r="I16" s="86"/>
    </row>
    <row r="17" spans="1:9" s="85" customFormat="1" ht="12.75" customHeight="1" thickBot="1">
      <c r="A17" s="86"/>
      <c r="B17" s="88"/>
      <c r="C17" s="84"/>
      <c r="D17" s="89" t="s">
        <v>185</v>
      </c>
      <c r="E17" s="84"/>
      <c r="G17" s="86"/>
      <c r="H17" s="86"/>
      <c r="I17" s="86"/>
    </row>
    <row r="18" spans="1:9" s="85" customFormat="1" ht="12.75" customHeight="1">
      <c r="A18" s="587"/>
      <c r="B18" s="589" t="s">
        <v>54</v>
      </c>
      <c r="C18" s="90" t="s">
        <v>411</v>
      </c>
      <c r="D18" s="90" t="s">
        <v>230</v>
      </c>
      <c r="E18" s="86"/>
      <c r="G18" s="86"/>
      <c r="H18" s="86"/>
      <c r="I18" s="86"/>
    </row>
    <row r="19" spans="1:9" ht="12.75" customHeight="1" thickBot="1">
      <c r="A19" s="588"/>
      <c r="B19" s="590"/>
      <c r="C19" s="91" t="s">
        <v>322</v>
      </c>
      <c r="D19" s="91" t="s">
        <v>322</v>
      </c>
    </row>
    <row r="20" spans="1:9" ht="18.75" customHeight="1" thickBot="1">
      <c r="A20" s="92">
        <v>1</v>
      </c>
      <c r="B20" s="93">
        <v>2</v>
      </c>
      <c r="C20" s="93">
        <v>3</v>
      </c>
      <c r="D20" s="93">
        <v>4</v>
      </c>
    </row>
    <row r="21" spans="1:9" ht="24.95" customHeight="1">
      <c r="A21" s="250">
        <v>1</v>
      </c>
      <c r="B21" s="251" t="s">
        <v>305</v>
      </c>
      <c r="C21" s="252">
        <v>188309853466</v>
      </c>
      <c r="D21" s="252">
        <v>192382144363</v>
      </c>
    </row>
    <row r="22" spans="1:9" ht="24.95" customHeight="1">
      <c r="A22" s="250">
        <v>2</v>
      </c>
      <c r="B22" s="251" t="s">
        <v>412</v>
      </c>
      <c r="C22" s="252">
        <v>60853909619</v>
      </c>
      <c r="D22" s="252">
        <v>35520786950</v>
      </c>
    </row>
    <row r="23" spans="1:9" ht="24.95" customHeight="1">
      <c r="A23" s="250">
        <v>3</v>
      </c>
      <c r="B23" s="251" t="s">
        <v>413</v>
      </c>
      <c r="C23" s="253">
        <f>C21-C22</f>
        <v>127455943847</v>
      </c>
      <c r="D23" s="253">
        <f>D21-D22</f>
        <v>156861357413</v>
      </c>
    </row>
    <row r="24" spans="1:9" ht="24.95" customHeight="1">
      <c r="A24" s="250">
        <v>4</v>
      </c>
      <c r="B24" s="251" t="s">
        <v>414</v>
      </c>
      <c r="C24" s="254">
        <f>43239852947-59414295678</f>
        <v>-16174442731</v>
      </c>
      <c r="D24" s="254">
        <v>31448496053</v>
      </c>
    </row>
    <row r="25" spans="1:9" ht="24.95" customHeight="1">
      <c r="A25" s="250">
        <v>5</v>
      </c>
      <c r="B25" s="251" t="s">
        <v>415</v>
      </c>
      <c r="C25" s="254">
        <f>C23+C24</f>
        <v>111281501116</v>
      </c>
      <c r="D25" s="254">
        <f>D23+D24</f>
        <v>188309853466</v>
      </c>
      <c r="E25" s="100"/>
    </row>
    <row r="26" spans="1:9" ht="24.95" customHeight="1">
      <c r="A26" s="250">
        <v>6</v>
      </c>
      <c r="B26" s="251" t="s">
        <v>309</v>
      </c>
      <c r="C26" s="253">
        <v>0</v>
      </c>
      <c r="D26" s="253">
        <v>0</v>
      </c>
    </row>
    <row r="27" spans="1:9" ht="24.95" customHeight="1">
      <c r="A27" s="111">
        <v>7</v>
      </c>
      <c r="B27" s="112" t="s">
        <v>311</v>
      </c>
      <c r="C27" s="113">
        <f>C25+C26</f>
        <v>111281501116</v>
      </c>
      <c r="D27" s="113">
        <f>D25+D26</f>
        <v>188309853466</v>
      </c>
      <c r="E27" s="103"/>
      <c r="F27" s="104"/>
    </row>
    <row r="28" spans="1:9" ht="12.75" customHeight="1">
      <c r="A28" s="114"/>
      <c r="B28" s="115"/>
      <c r="C28" s="116"/>
      <c r="D28" s="117"/>
      <c r="E28" s="118"/>
      <c r="F28" s="119"/>
    </row>
    <row r="29" spans="1:9" s="120" customFormat="1" ht="12.75" customHeight="1">
      <c r="B29" s="121"/>
      <c r="C29" s="591" t="s">
        <v>416</v>
      </c>
      <c r="D29" s="591"/>
      <c r="E29" s="122"/>
    </row>
    <row r="30" spans="1:9" s="120" customFormat="1" ht="12.75" customHeight="1">
      <c r="C30" s="123"/>
      <c r="D30" s="123"/>
      <c r="E30" s="122"/>
    </row>
    <row r="31" spans="1:9" s="120" customFormat="1" ht="12.75" customHeight="1">
      <c r="C31" s="592" t="s">
        <v>354</v>
      </c>
      <c r="D31" s="592"/>
      <c r="E31" s="122"/>
    </row>
    <row r="32" spans="1:9" s="120" customFormat="1" ht="12.75" customHeight="1">
      <c r="B32" s="124"/>
      <c r="C32" s="593"/>
      <c r="D32" s="593"/>
      <c r="E32" s="122"/>
    </row>
    <row r="33" spans="2:5" s="120" customFormat="1" ht="12.75" customHeight="1">
      <c r="B33" s="124"/>
      <c r="C33" s="125"/>
      <c r="D33" s="125"/>
      <c r="E33" s="122"/>
    </row>
    <row r="34" spans="2:5" s="120" customFormat="1" ht="12.75" customHeight="1">
      <c r="B34" s="124"/>
      <c r="C34" s="125"/>
      <c r="D34" s="125"/>
      <c r="E34" s="122"/>
    </row>
    <row r="35" spans="2:5" s="120" customFormat="1" ht="12.75" customHeight="1">
      <c r="B35" s="124"/>
      <c r="C35" s="125"/>
      <c r="D35" s="125"/>
      <c r="E35" s="122"/>
    </row>
    <row r="36" spans="2:5" s="120" customFormat="1" ht="12.75" customHeight="1">
      <c r="B36" s="124"/>
      <c r="C36" s="126"/>
      <c r="D36" s="127"/>
      <c r="E36" s="128"/>
    </row>
    <row r="37" spans="2:5" s="120" customFormat="1" ht="12.75" customHeight="1">
      <c r="C37" s="592" t="s">
        <v>355</v>
      </c>
      <c r="D37" s="592"/>
      <c r="E37" s="122"/>
    </row>
    <row r="38" spans="2:5" s="120" customFormat="1" ht="12.75" customHeight="1">
      <c r="B38" s="122"/>
      <c r="C38" s="585"/>
      <c r="D38" s="585"/>
    </row>
    <row r="39" spans="2:5" s="120" customFormat="1" ht="12.75" customHeight="1">
      <c r="C39" s="124"/>
    </row>
    <row r="40" spans="2:5" s="120" customFormat="1" ht="12.75" customHeight="1"/>
    <row r="41" spans="2:5" s="120" customFormat="1" ht="12.75" customHeight="1"/>
    <row r="42" spans="2:5" s="120" customFormat="1" ht="12.75" customHeight="1">
      <c r="C42" s="122"/>
    </row>
    <row r="43" spans="2:5" s="120" customFormat="1" ht="12.75" customHeight="1"/>
    <row r="44" spans="2:5" s="120" customFormat="1" ht="12.75" customHeight="1"/>
    <row r="45" spans="2:5" s="120" customFormat="1" ht="12.75" customHeight="1"/>
    <row r="46" spans="2:5" s="120" customFormat="1" ht="12.75" customHeight="1"/>
    <row r="47" spans="2:5" s="120" customFormat="1" ht="12.75" customHeight="1"/>
    <row r="48" spans="2:5" s="120" customFormat="1" ht="12.75" customHeight="1"/>
    <row r="49" s="120" customFormat="1" ht="12.75" customHeight="1"/>
    <row r="50" s="120" customFormat="1" ht="12.75" customHeight="1"/>
    <row r="51" s="120" customFormat="1" ht="12.75" customHeigh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pans="2:9" s="120" customFormat="1"/>
    <row r="66" spans="2:9" s="120" customFormat="1"/>
    <row r="67" spans="2:9" s="120" customFormat="1"/>
    <row r="68" spans="2:9" s="120" customFormat="1"/>
    <row r="69" spans="2:9" s="120" customFormat="1"/>
    <row r="70" spans="2:9" s="120" customFormat="1"/>
    <row r="71" spans="2:9" s="120" customFormat="1"/>
    <row r="72" spans="2:9">
      <c r="C72" s="129"/>
      <c r="D72" s="129"/>
      <c r="E72" s="129"/>
      <c r="F72" s="129"/>
      <c r="I72" s="100"/>
    </row>
    <row r="73" spans="2:9">
      <c r="C73" s="129"/>
      <c r="D73" s="129"/>
      <c r="E73" s="129"/>
      <c r="F73" s="129"/>
      <c r="G73" s="100"/>
    </row>
    <row r="74" spans="2:9">
      <c r="C74" s="129"/>
      <c r="D74" s="129"/>
      <c r="E74" s="129"/>
      <c r="F74" s="129"/>
      <c r="G74" s="100"/>
    </row>
    <row r="75" spans="2:9">
      <c r="C75" s="129"/>
      <c r="D75" s="129"/>
      <c r="E75" s="129"/>
      <c r="F75" s="129"/>
    </row>
    <row r="76" spans="2:9">
      <c r="B76" s="120"/>
      <c r="C76" s="129"/>
      <c r="D76" s="120"/>
      <c r="E76" s="120"/>
      <c r="G76" s="120"/>
    </row>
    <row r="77" spans="2:9">
      <c r="B77" s="120"/>
      <c r="C77" s="129"/>
      <c r="D77" s="120"/>
      <c r="E77" s="120"/>
      <c r="G77" s="120"/>
    </row>
    <row r="78" spans="2:9">
      <c r="B78" s="120"/>
      <c r="C78" s="129"/>
      <c r="D78" s="120"/>
      <c r="E78" s="120"/>
      <c r="G78" s="120"/>
    </row>
    <row r="79" spans="2:9">
      <c r="B79" s="120"/>
      <c r="C79" s="129"/>
      <c r="D79" s="120"/>
      <c r="E79" s="120"/>
      <c r="G79" s="120"/>
    </row>
    <row r="80" spans="2:9">
      <c r="B80" s="120"/>
      <c r="C80" s="129"/>
      <c r="D80" s="120"/>
      <c r="E80" s="120"/>
      <c r="G80" s="120"/>
    </row>
    <row r="81" spans="2:7">
      <c r="B81" s="120"/>
      <c r="C81" s="129"/>
      <c r="D81" s="120"/>
      <c r="E81" s="120"/>
      <c r="G81" s="120"/>
    </row>
    <row r="82" spans="2:7">
      <c r="B82" s="120"/>
      <c r="C82" s="129"/>
      <c r="D82" s="120"/>
      <c r="E82" s="120"/>
      <c r="G82" s="120"/>
    </row>
    <row r="83" spans="2:7">
      <c r="B83" s="120"/>
      <c r="C83" s="129"/>
      <c r="D83" s="120"/>
      <c r="E83" s="120"/>
      <c r="G83" s="120"/>
    </row>
    <row r="84" spans="2:7">
      <c r="B84" s="120"/>
      <c r="C84" s="129"/>
      <c r="D84" s="120"/>
      <c r="E84" s="120"/>
      <c r="G84" s="120"/>
    </row>
    <row r="85" spans="2:7">
      <c r="B85" s="120"/>
      <c r="C85" s="129"/>
      <c r="D85" s="120"/>
      <c r="E85" s="120"/>
      <c r="G85" s="120"/>
    </row>
    <row r="86" spans="2:7">
      <c r="B86" s="120"/>
      <c r="C86" s="129"/>
      <c r="D86" s="120"/>
      <c r="E86" s="120"/>
      <c r="G86" s="120"/>
    </row>
    <row r="87" spans="2:7">
      <c r="B87" s="120"/>
      <c r="C87" s="129"/>
      <c r="D87" s="120"/>
      <c r="E87" s="120"/>
      <c r="G87" s="120"/>
    </row>
    <row r="88" spans="2:7">
      <c r="B88" s="120"/>
      <c r="C88" s="129"/>
      <c r="D88" s="120"/>
      <c r="E88" s="120"/>
      <c r="G88" s="120"/>
    </row>
    <row r="89" spans="2:7">
      <c r="B89" s="120"/>
      <c r="C89" s="129"/>
      <c r="D89" s="120"/>
      <c r="E89" s="120"/>
      <c r="G89" s="120"/>
    </row>
    <row r="90" spans="2:7">
      <c r="B90" s="120"/>
      <c r="C90" s="129"/>
      <c r="D90" s="120"/>
      <c r="E90" s="120"/>
      <c r="G90" s="120"/>
    </row>
    <row r="91" spans="2:7">
      <c r="B91" s="120"/>
      <c r="C91" s="129"/>
      <c r="D91" s="120"/>
      <c r="E91" s="120"/>
      <c r="G91" s="120"/>
    </row>
    <row r="92" spans="2:7">
      <c r="B92" s="120"/>
      <c r="C92" s="129"/>
      <c r="D92" s="120"/>
      <c r="E92" s="120"/>
      <c r="G92" s="120"/>
    </row>
    <row r="93" spans="2:7">
      <c r="B93" s="120"/>
      <c r="C93" s="129"/>
      <c r="D93" s="120"/>
      <c r="E93" s="120"/>
      <c r="G93" s="120"/>
    </row>
    <row r="94" spans="2:7">
      <c r="B94" s="120"/>
      <c r="C94" s="129"/>
      <c r="D94" s="120"/>
      <c r="E94" s="120"/>
      <c r="G94" s="120"/>
    </row>
    <row r="95" spans="2:7">
      <c r="B95" s="120"/>
      <c r="C95" s="129"/>
      <c r="D95" s="120"/>
      <c r="E95" s="120"/>
      <c r="G95" s="120"/>
    </row>
    <row r="96" spans="2:7">
      <c r="B96" s="120"/>
      <c r="C96" s="129"/>
      <c r="D96" s="120"/>
      <c r="E96" s="120"/>
      <c r="G96" s="120"/>
    </row>
    <row r="97" spans="2:7">
      <c r="B97" s="120"/>
      <c r="C97" s="129"/>
      <c r="D97" s="120"/>
      <c r="E97" s="120"/>
      <c r="G97" s="120"/>
    </row>
    <row r="98" spans="2:7">
      <c r="B98" s="120"/>
      <c r="C98" s="129"/>
      <c r="D98" s="120"/>
      <c r="E98" s="120"/>
      <c r="G98" s="120"/>
    </row>
    <row r="99" spans="2:7">
      <c r="B99" s="120"/>
      <c r="C99" s="129"/>
      <c r="D99" s="120"/>
      <c r="E99" s="120"/>
      <c r="G99" s="120"/>
    </row>
    <row r="100" spans="2:7">
      <c r="B100" s="120"/>
      <c r="C100" s="129"/>
      <c r="D100" s="120"/>
      <c r="E100" s="120"/>
      <c r="G100" s="120"/>
    </row>
    <row r="101" spans="2:7">
      <c r="B101" s="120"/>
      <c r="C101" s="129"/>
      <c r="D101" s="120"/>
      <c r="E101" s="120"/>
      <c r="G101" s="120"/>
    </row>
    <row r="102" spans="2:7">
      <c r="B102" s="120"/>
      <c r="C102" s="129"/>
      <c r="D102" s="120"/>
      <c r="E102" s="120"/>
      <c r="G102" s="120"/>
    </row>
    <row r="103" spans="2:7">
      <c r="B103" s="120"/>
      <c r="C103" s="129"/>
      <c r="D103" s="120"/>
      <c r="E103" s="120"/>
      <c r="G103" s="120"/>
    </row>
    <row r="104" spans="2:7">
      <c r="B104" s="120"/>
      <c r="C104" s="129"/>
      <c r="D104" s="120"/>
      <c r="E104" s="120"/>
      <c r="G104" s="120"/>
    </row>
    <row r="105" spans="2:7">
      <c r="B105" s="120"/>
      <c r="C105" s="129"/>
      <c r="D105" s="120"/>
      <c r="E105" s="120"/>
      <c r="G105" s="120"/>
    </row>
    <row r="106" spans="2:7">
      <c r="B106" s="120"/>
      <c r="C106" s="129"/>
      <c r="D106" s="120"/>
      <c r="E106" s="120"/>
      <c r="G106" s="120"/>
    </row>
    <row r="107" spans="2:7">
      <c r="B107" s="120"/>
      <c r="C107" s="129"/>
      <c r="D107" s="120"/>
      <c r="E107" s="120"/>
      <c r="G107" s="120"/>
    </row>
    <row r="108" spans="2:7">
      <c r="B108" s="120"/>
      <c r="C108" s="129"/>
      <c r="D108" s="120"/>
      <c r="E108" s="120"/>
      <c r="G108" s="120"/>
    </row>
    <row r="109" spans="2:7">
      <c r="B109" s="120"/>
      <c r="C109" s="129"/>
      <c r="D109" s="120"/>
      <c r="E109" s="120"/>
      <c r="G109" s="120"/>
    </row>
    <row r="110" spans="2:7">
      <c r="B110" s="120"/>
      <c r="C110" s="129"/>
      <c r="D110" s="120"/>
      <c r="E110" s="120"/>
      <c r="G110" s="120"/>
    </row>
    <row r="111" spans="2:7">
      <c r="B111" s="120"/>
      <c r="C111" s="129"/>
      <c r="D111" s="120"/>
      <c r="E111" s="120"/>
      <c r="G111" s="120"/>
    </row>
    <row r="112" spans="2:7">
      <c r="B112" s="120"/>
      <c r="C112" s="129"/>
      <c r="D112" s="120"/>
      <c r="E112" s="120"/>
      <c r="G112" s="120"/>
    </row>
    <row r="113" spans="2:7">
      <c r="B113" s="120"/>
      <c r="C113" s="129"/>
      <c r="D113" s="120"/>
      <c r="E113" s="120"/>
      <c r="G113" s="120"/>
    </row>
    <row r="114" spans="2:7">
      <c r="B114" s="120"/>
      <c r="C114" s="129"/>
      <c r="D114" s="120"/>
      <c r="E114" s="120"/>
      <c r="G114" s="120"/>
    </row>
    <row r="115" spans="2:7">
      <c r="B115" s="120"/>
      <c r="C115" s="129"/>
      <c r="D115" s="120"/>
      <c r="E115" s="120"/>
      <c r="G115" s="120"/>
    </row>
    <row r="116" spans="2:7">
      <c r="B116" s="120"/>
      <c r="C116" s="129"/>
      <c r="D116" s="120"/>
      <c r="E116" s="120"/>
      <c r="G116" s="120"/>
    </row>
    <row r="117" spans="2:7">
      <c r="B117" s="120"/>
      <c r="C117" s="129"/>
      <c r="D117" s="120"/>
      <c r="E117" s="120"/>
      <c r="G117" s="120"/>
    </row>
    <row r="118" spans="2:7">
      <c r="B118" s="120"/>
      <c r="C118" s="129"/>
      <c r="D118" s="120"/>
      <c r="E118" s="120"/>
      <c r="G118" s="120"/>
    </row>
    <row r="119" spans="2:7">
      <c r="B119" s="120"/>
      <c r="C119" s="129"/>
      <c r="D119" s="120"/>
      <c r="E119" s="120"/>
      <c r="G119" s="120"/>
    </row>
    <row r="120" spans="2:7">
      <c r="B120" s="120"/>
      <c r="C120" s="129"/>
      <c r="D120" s="120"/>
      <c r="E120" s="120"/>
      <c r="G120" s="120"/>
    </row>
    <row r="121" spans="2:7">
      <c r="B121" s="120"/>
      <c r="C121" s="129"/>
      <c r="D121" s="120"/>
      <c r="E121" s="120"/>
      <c r="G121" s="120"/>
    </row>
    <row r="122" spans="2:7">
      <c r="B122" s="120"/>
      <c r="C122" s="129"/>
      <c r="D122" s="120"/>
      <c r="E122" s="120"/>
      <c r="G122" s="120"/>
    </row>
    <row r="123" spans="2:7">
      <c r="B123" s="120"/>
      <c r="C123" s="129"/>
      <c r="D123" s="120"/>
      <c r="E123" s="120"/>
      <c r="G123" s="120"/>
    </row>
    <row r="124" spans="2:7">
      <c r="B124" s="120"/>
      <c r="C124" s="129"/>
      <c r="D124" s="120"/>
      <c r="E124" s="120"/>
      <c r="G124" s="120"/>
    </row>
    <row r="125" spans="2:7">
      <c r="B125" s="120"/>
      <c r="C125" s="129"/>
      <c r="D125" s="120"/>
      <c r="E125" s="120"/>
      <c r="G125" s="120"/>
    </row>
    <row r="126" spans="2:7">
      <c r="B126" s="120"/>
      <c r="C126" s="129"/>
      <c r="D126" s="120"/>
      <c r="E126" s="120"/>
      <c r="G126" s="120"/>
    </row>
    <row r="127" spans="2:7">
      <c r="B127" s="120"/>
      <c r="C127" s="129"/>
      <c r="D127" s="120"/>
      <c r="E127" s="120"/>
      <c r="G127" s="120"/>
    </row>
    <row r="128" spans="2:7">
      <c r="B128" s="120"/>
      <c r="C128" s="129"/>
      <c r="D128" s="120"/>
      <c r="E128" s="120"/>
      <c r="G128" s="120"/>
    </row>
    <row r="129" spans="2:7">
      <c r="B129" s="120"/>
      <c r="C129" s="129"/>
      <c r="D129" s="120"/>
      <c r="E129" s="120"/>
      <c r="G129" s="120"/>
    </row>
    <row r="130" spans="2:7">
      <c r="B130" s="120"/>
      <c r="C130" s="129"/>
      <c r="D130" s="120"/>
      <c r="E130" s="120"/>
      <c r="G130" s="120"/>
    </row>
    <row r="131" spans="2:7">
      <c r="B131" s="120"/>
      <c r="C131" s="129"/>
      <c r="D131" s="120"/>
      <c r="E131" s="120"/>
      <c r="G131" s="120"/>
    </row>
    <row r="132" spans="2:7">
      <c r="B132" s="120"/>
      <c r="C132" s="129"/>
      <c r="D132" s="120"/>
      <c r="E132" s="120"/>
      <c r="G132" s="120"/>
    </row>
    <row r="133" spans="2:7">
      <c r="B133" s="120"/>
      <c r="C133" s="129"/>
      <c r="D133" s="120"/>
      <c r="E133" s="120"/>
      <c r="G133" s="120"/>
    </row>
    <row r="134" spans="2:7">
      <c r="B134" s="120"/>
      <c r="C134" s="129"/>
      <c r="D134" s="120"/>
      <c r="E134" s="120"/>
      <c r="G134" s="120"/>
    </row>
    <row r="135" spans="2:7">
      <c r="B135" s="120"/>
      <c r="D135" s="120"/>
      <c r="E135" s="120"/>
      <c r="G135" s="120"/>
    </row>
    <row r="136" spans="2:7">
      <c r="B136" s="120"/>
      <c r="D136" s="120"/>
      <c r="E136" s="120"/>
      <c r="G136" s="120"/>
    </row>
    <row r="137" spans="2:7">
      <c r="B137" s="120"/>
      <c r="D137" s="120"/>
      <c r="E137" s="120"/>
      <c r="G137" s="120"/>
    </row>
    <row r="138" spans="2:7">
      <c r="B138" s="120"/>
      <c r="D138" s="120"/>
      <c r="E138" s="120"/>
      <c r="G138" s="120"/>
    </row>
    <row r="139" spans="2:7">
      <c r="B139" s="120"/>
      <c r="D139" s="120"/>
      <c r="E139" s="120"/>
      <c r="G139" s="120"/>
    </row>
    <row r="140" spans="2:7">
      <c r="B140" s="120"/>
      <c r="D140" s="120"/>
      <c r="E140" s="120"/>
      <c r="G140" s="120"/>
    </row>
    <row r="141" spans="2:7">
      <c r="B141" s="120"/>
      <c r="D141" s="120"/>
      <c r="E141" s="120"/>
      <c r="G141" s="120"/>
    </row>
    <row r="142" spans="2:7">
      <c r="B142" s="120"/>
      <c r="D142" s="120"/>
      <c r="E142" s="120"/>
      <c r="G142" s="120"/>
    </row>
    <row r="143" spans="2:7">
      <c r="B143" s="120"/>
      <c r="D143" s="120"/>
      <c r="E143" s="120"/>
      <c r="G143" s="120"/>
    </row>
    <row r="144" spans="2:7">
      <c r="B144" s="120"/>
      <c r="D144" s="120"/>
      <c r="E144" s="120"/>
      <c r="G144" s="120"/>
    </row>
    <row r="145" spans="1:9">
      <c r="B145" s="120"/>
      <c r="D145" s="120"/>
      <c r="E145" s="120"/>
      <c r="G145" s="120"/>
    </row>
    <row r="146" spans="1:9">
      <c r="B146" s="120"/>
      <c r="D146" s="130"/>
      <c r="E146" s="130"/>
    </row>
    <row r="147" spans="1:9">
      <c r="B147" s="120"/>
      <c r="D147" s="130"/>
      <c r="E147" s="130"/>
    </row>
    <row r="148" spans="1:9">
      <c r="B148" s="120"/>
      <c r="D148" s="131"/>
      <c r="E148" s="131"/>
    </row>
    <row r="149" spans="1:9" s="85" customFormat="1">
      <c r="A149" s="86"/>
      <c r="B149" s="120"/>
      <c r="C149" s="86"/>
      <c r="D149" s="132"/>
      <c r="E149" s="132"/>
      <c r="G149" s="86"/>
      <c r="H149" s="86"/>
      <c r="I149" s="86"/>
    </row>
    <row r="150" spans="1:9" s="85" customFormat="1">
      <c r="A150" s="86"/>
      <c r="B150" s="86"/>
      <c r="C150" s="86"/>
      <c r="D150" s="86"/>
      <c r="E150" s="86"/>
      <c r="G150" s="86"/>
      <c r="H150" s="86"/>
      <c r="I150" s="86"/>
    </row>
    <row r="151" spans="1:9" s="85" customFormat="1">
      <c r="A151" s="86"/>
      <c r="B151" s="86"/>
      <c r="C151" s="86"/>
      <c r="D151" s="86"/>
      <c r="E151" s="86"/>
      <c r="G151" s="86"/>
      <c r="H151" s="86"/>
      <c r="I151" s="86"/>
    </row>
    <row r="152" spans="1:9" s="85" customFormat="1">
      <c r="A152" s="86"/>
      <c r="B152" s="86"/>
      <c r="C152" s="86"/>
      <c r="D152" s="86"/>
      <c r="E152" s="86"/>
      <c r="G152" s="86"/>
      <c r="H152" s="86"/>
      <c r="I152" s="86"/>
    </row>
    <row r="153" spans="1:9" s="85" customFormat="1">
      <c r="A153" s="86"/>
      <c r="B153" s="86"/>
      <c r="C153" s="86"/>
      <c r="D153" s="86"/>
      <c r="E153" s="86"/>
      <c r="G153" s="86"/>
      <c r="H153" s="86"/>
      <c r="I153" s="86"/>
    </row>
    <row r="154" spans="1:9" s="85" customFormat="1">
      <c r="A154" s="86"/>
      <c r="B154" s="86"/>
      <c r="C154" s="86"/>
      <c r="D154" s="86"/>
      <c r="E154" s="86"/>
      <c r="G154" s="86"/>
      <c r="H154" s="86"/>
      <c r="I154" s="86"/>
    </row>
    <row r="155" spans="1:9" s="85" customFormat="1">
      <c r="A155" s="86"/>
      <c r="B155" s="86"/>
      <c r="C155" s="86"/>
      <c r="D155" s="86"/>
      <c r="E155" s="86"/>
      <c r="G155" s="86"/>
      <c r="H155" s="86"/>
      <c r="I155" s="86"/>
    </row>
    <row r="156" spans="1:9" s="85" customFormat="1">
      <c r="A156" s="86"/>
      <c r="B156" s="86"/>
      <c r="C156" s="86"/>
      <c r="D156" s="86"/>
      <c r="E156" s="86"/>
      <c r="G156" s="86"/>
      <c r="H156" s="86"/>
      <c r="I156" s="86"/>
    </row>
    <row r="157" spans="1:9" s="85" customFormat="1">
      <c r="A157" s="86"/>
      <c r="B157" s="86"/>
      <c r="C157" s="86"/>
      <c r="D157" s="86"/>
      <c r="E157" s="86"/>
      <c r="G157" s="86"/>
      <c r="H157" s="86"/>
      <c r="I157" s="86"/>
    </row>
    <row r="158" spans="1:9" s="85" customFormat="1">
      <c r="A158" s="86"/>
      <c r="B158" s="86"/>
      <c r="C158" s="86"/>
      <c r="D158" s="86"/>
      <c r="E158" s="86"/>
      <c r="G158" s="86"/>
      <c r="H158" s="86"/>
      <c r="I158" s="86"/>
    </row>
    <row r="159" spans="1:9" s="85" customFormat="1">
      <c r="A159" s="86"/>
      <c r="B159" s="86"/>
      <c r="C159" s="86"/>
      <c r="D159" s="86"/>
      <c r="E159" s="86"/>
      <c r="G159" s="86"/>
      <c r="H159" s="86"/>
      <c r="I159" s="86"/>
    </row>
    <row r="160" spans="1:9" s="85" customFormat="1">
      <c r="A160" s="86"/>
      <c r="B160" s="86"/>
      <c r="C160" s="86"/>
      <c r="D160" s="86"/>
      <c r="E160" s="86"/>
      <c r="G160" s="86"/>
      <c r="H160" s="86"/>
      <c r="I160" s="86"/>
    </row>
    <row r="161" spans="1:9" s="85" customFormat="1">
      <c r="A161" s="86"/>
      <c r="B161" s="86"/>
      <c r="C161" s="86"/>
      <c r="D161" s="86"/>
      <c r="E161" s="86"/>
      <c r="G161" s="86"/>
      <c r="H161" s="86"/>
      <c r="I161" s="86"/>
    </row>
    <row r="162" spans="1:9" s="85" customFormat="1">
      <c r="A162" s="86"/>
      <c r="B162" s="86"/>
      <c r="C162" s="86"/>
      <c r="D162" s="86"/>
      <c r="E162" s="86"/>
      <c r="G162" s="86"/>
      <c r="H162" s="86"/>
      <c r="I162" s="86"/>
    </row>
    <row r="163" spans="1:9" s="85" customFormat="1">
      <c r="A163" s="86"/>
      <c r="B163" s="86"/>
      <c r="C163" s="86"/>
      <c r="D163" s="86"/>
      <c r="E163" s="86"/>
      <c r="G163" s="86"/>
      <c r="H163" s="86"/>
      <c r="I163" s="86"/>
    </row>
    <row r="164" spans="1:9" s="85" customFormat="1">
      <c r="A164" s="86"/>
      <c r="B164" s="86"/>
      <c r="C164" s="86"/>
      <c r="D164" s="86"/>
      <c r="E164" s="86"/>
      <c r="G164" s="86"/>
      <c r="H164" s="86"/>
      <c r="I164" s="86"/>
    </row>
  </sheetData>
  <mergeCells count="11">
    <mergeCell ref="C38:D38"/>
    <mergeCell ref="A11:D11"/>
    <mergeCell ref="A12:D12"/>
    <mergeCell ref="A13:D13"/>
    <mergeCell ref="A14:D14"/>
    <mergeCell ref="A18:A19"/>
    <mergeCell ref="B18:B19"/>
    <mergeCell ref="C29:D29"/>
    <mergeCell ref="C31:D31"/>
    <mergeCell ref="C32:D32"/>
    <mergeCell ref="C37:D37"/>
  </mergeCells>
  <pageMargins left="0.78740157480314965" right="0.31496062992125984" top="0.19685039370078741" bottom="1.5748031496062993" header="0.59055118110236227" footer="0.43307086614173229"/>
  <pageSetup paperSize="5" orientation="portrait" verticalDpi="0" r:id="rId1"/>
  <drawing r:id="rId2"/>
</worksheet>
</file>

<file path=xl/worksheets/sheet3.xml><?xml version="1.0" encoding="utf-8"?>
<worksheet xmlns="http://schemas.openxmlformats.org/spreadsheetml/2006/main" xmlns:r="http://schemas.openxmlformats.org/officeDocument/2006/relationships">
  <dimension ref="A11:I228"/>
  <sheetViews>
    <sheetView topLeftCell="A22" workbookViewId="0">
      <selection activeCell="B84" sqref="B84"/>
    </sheetView>
  </sheetViews>
  <sheetFormatPr defaultColWidth="9.7109375" defaultRowHeight="12.75"/>
  <cols>
    <col min="1" max="1" width="5" style="86" customWidth="1"/>
    <col min="2" max="2" width="43.7109375" style="86" customWidth="1"/>
    <col min="3" max="4" width="27.7109375" style="86" customWidth="1"/>
    <col min="5" max="5" width="22.28515625" style="86" customWidth="1"/>
    <col min="6" max="6" width="18.42578125" style="85" customWidth="1"/>
    <col min="7" max="7" width="22.28515625" style="86" customWidth="1"/>
    <col min="8" max="8" width="19.140625" style="86" customWidth="1"/>
    <col min="9" max="9" width="5.42578125" style="86" customWidth="1"/>
    <col min="10" max="10" width="17.5703125" style="86" customWidth="1"/>
    <col min="11" max="11" width="6.85546875" style="86" customWidth="1"/>
    <col min="12" max="16384" width="9.7109375" style="86"/>
  </cols>
  <sheetData>
    <row r="11" spans="1:9" ht="12.95" customHeight="1">
      <c r="A11" s="586" t="s">
        <v>316</v>
      </c>
      <c r="B11" s="586"/>
      <c r="C11" s="586"/>
      <c r="D11" s="586"/>
      <c r="E11" s="84"/>
    </row>
    <row r="12" spans="1:9" ht="12.95" customHeight="1">
      <c r="A12" s="586" t="s">
        <v>317</v>
      </c>
      <c r="B12" s="586"/>
      <c r="C12" s="586"/>
      <c r="D12" s="586"/>
      <c r="E12" s="84"/>
    </row>
    <row r="13" spans="1:9" ht="12.95" customHeight="1">
      <c r="A13" s="586" t="s">
        <v>318</v>
      </c>
      <c r="B13" s="586"/>
      <c r="C13" s="586"/>
      <c r="D13" s="586"/>
      <c r="E13" s="84"/>
    </row>
    <row r="14" spans="1:9" s="85" customFormat="1" ht="12.95" customHeight="1">
      <c r="A14" s="586" t="s">
        <v>319</v>
      </c>
      <c r="B14" s="586"/>
      <c r="C14" s="586"/>
      <c r="D14" s="586"/>
      <c r="E14" s="84"/>
      <c r="G14" s="86"/>
      <c r="H14" s="86"/>
      <c r="I14" s="86"/>
    </row>
    <row r="15" spans="1:9" s="85" customFormat="1" ht="12.95" customHeight="1">
      <c r="A15" s="87"/>
      <c r="B15" s="87"/>
      <c r="C15" s="87"/>
      <c r="D15" s="87"/>
      <c r="E15" s="84"/>
      <c r="G15" s="86"/>
      <c r="H15" s="86"/>
      <c r="I15" s="86"/>
    </row>
    <row r="16" spans="1:9" s="85" customFormat="1" ht="12.95" customHeight="1" thickBot="1">
      <c r="A16" s="86"/>
      <c r="B16" s="88"/>
      <c r="C16" s="84"/>
      <c r="D16" s="89" t="s">
        <v>185</v>
      </c>
      <c r="E16" s="84"/>
      <c r="G16" s="86"/>
      <c r="H16" s="86"/>
      <c r="I16" s="86"/>
    </row>
    <row r="17" spans="1:9" s="85" customFormat="1" ht="12.95" customHeight="1">
      <c r="A17" s="587"/>
      <c r="B17" s="589" t="s">
        <v>54</v>
      </c>
      <c r="C17" s="90" t="s">
        <v>320</v>
      </c>
      <c r="D17" s="90" t="s">
        <v>321</v>
      </c>
      <c r="E17" s="86"/>
      <c r="G17" s="86"/>
      <c r="H17" s="86"/>
      <c r="I17" s="86"/>
    </row>
    <row r="18" spans="1:9" ht="12.95" customHeight="1" thickBot="1">
      <c r="A18" s="588"/>
      <c r="B18" s="590"/>
      <c r="C18" s="91" t="s">
        <v>322</v>
      </c>
      <c r="D18" s="91" t="s">
        <v>322</v>
      </c>
    </row>
    <row r="19" spans="1:9" ht="12.95" customHeight="1" thickBot="1">
      <c r="A19" s="92">
        <v>1</v>
      </c>
      <c r="B19" s="93">
        <v>2</v>
      </c>
      <c r="C19" s="93">
        <v>3</v>
      </c>
      <c r="D19" s="93">
        <v>4</v>
      </c>
    </row>
    <row r="20" spans="1:9" ht="15" customHeight="1">
      <c r="A20" s="94">
        <v>1</v>
      </c>
      <c r="B20" s="95" t="s">
        <v>13</v>
      </c>
      <c r="C20" s="96"/>
      <c r="D20" s="96"/>
    </row>
    <row r="21" spans="1:9" ht="15" customHeight="1">
      <c r="A21" s="94">
        <v>2</v>
      </c>
      <c r="B21" s="95" t="s">
        <v>14</v>
      </c>
      <c r="C21" s="96"/>
      <c r="D21" s="96"/>
    </row>
    <row r="22" spans="1:9" ht="15" customHeight="1">
      <c r="A22" s="94">
        <v>3</v>
      </c>
      <c r="B22" s="97" t="s">
        <v>323</v>
      </c>
      <c r="C22" s="98">
        <v>93726869243</v>
      </c>
      <c r="D22" s="98">
        <v>159986682092</v>
      </c>
    </row>
    <row r="23" spans="1:9" ht="15" customHeight="1">
      <c r="A23" s="94">
        <v>4</v>
      </c>
      <c r="B23" s="97" t="s">
        <v>324</v>
      </c>
      <c r="C23" s="99">
        <v>280268390</v>
      </c>
      <c r="D23" s="99">
        <v>1183505924</v>
      </c>
    </row>
    <row r="24" spans="1:9" ht="15" customHeight="1">
      <c r="A24" s="94">
        <v>5</v>
      </c>
      <c r="B24" s="97" t="s">
        <v>325</v>
      </c>
      <c r="C24" s="99">
        <v>10948600</v>
      </c>
      <c r="D24" s="99">
        <v>769185700</v>
      </c>
      <c r="E24" s="100"/>
    </row>
    <row r="25" spans="1:9" ht="15" customHeight="1">
      <c r="A25" s="94">
        <v>6</v>
      </c>
      <c r="B25" s="97" t="s">
        <v>326</v>
      </c>
      <c r="C25" s="101">
        <v>12714466834</v>
      </c>
      <c r="D25" s="98">
        <v>19459416516</v>
      </c>
    </row>
    <row r="26" spans="1:9" ht="15" customHeight="1">
      <c r="A26" s="94">
        <v>7</v>
      </c>
      <c r="B26" s="97" t="s">
        <v>327</v>
      </c>
      <c r="C26" s="102">
        <v>4598055207</v>
      </c>
      <c r="D26" s="102">
        <v>7553463978</v>
      </c>
      <c r="E26" s="103"/>
      <c r="F26" s="104"/>
    </row>
    <row r="27" spans="1:9" ht="15" customHeight="1">
      <c r="A27" s="94">
        <v>8</v>
      </c>
      <c r="B27" s="97" t="s">
        <v>328</v>
      </c>
      <c r="C27" s="102">
        <v>2198075850</v>
      </c>
      <c r="D27" s="102">
        <v>3083436863</v>
      </c>
      <c r="E27" s="103"/>
      <c r="F27" s="104"/>
    </row>
    <row r="28" spans="1:9" ht="15" customHeight="1">
      <c r="A28" s="94">
        <v>9</v>
      </c>
      <c r="B28" s="97" t="s">
        <v>5</v>
      </c>
      <c r="C28" s="102">
        <v>7209585836.5</v>
      </c>
      <c r="D28" s="102">
        <v>7171105688.5</v>
      </c>
      <c r="E28" s="103"/>
      <c r="F28" s="104"/>
    </row>
    <row r="29" spans="1:9" ht="15" customHeight="1">
      <c r="A29" s="94">
        <v>10</v>
      </c>
      <c r="B29" s="97" t="s">
        <v>329</v>
      </c>
      <c r="C29" s="102">
        <v>-5713776846.6999998</v>
      </c>
      <c r="D29" s="102">
        <v>-5502240416.8999996</v>
      </c>
      <c r="E29" s="103"/>
      <c r="F29" s="104"/>
    </row>
    <row r="30" spans="1:9" ht="15" customHeight="1">
      <c r="A30" s="94">
        <v>11</v>
      </c>
      <c r="B30" s="97" t="s">
        <v>330</v>
      </c>
      <c r="C30" s="102">
        <v>9899668065</v>
      </c>
      <c r="D30" s="102">
        <v>50896862240</v>
      </c>
      <c r="E30" s="103"/>
      <c r="F30" s="104"/>
    </row>
    <row r="31" spans="1:9" ht="15" customHeight="1">
      <c r="A31" s="94">
        <v>12</v>
      </c>
      <c r="B31" s="97" t="s">
        <v>315</v>
      </c>
      <c r="C31" s="102">
        <v>-523584562</v>
      </c>
      <c r="D31" s="102">
        <v>-413436548</v>
      </c>
      <c r="E31" s="103"/>
      <c r="F31" s="104"/>
    </row>
    <row r="32" spans="1:9" ht="15" customHeight="1">
      <c r="A32" s="94">
        <v>13</v>
      </c>
      <c r="B32" s="97" t="s">
        <v>331</v>
      </c>
      <c r="C32" s="102">
        <v>596036552</v>
      </c>
      <c r="D32" s="102">
        <v>821934508</v>
      </c>
      <c r="E32" s="103"/>
      <c r="F32" s="104"/>
    </row>
    <row r="33" spans="1:6" ht="15" customHeight="1">
      <c r="A33" s="94">
        <v>14</v>
      </c>
      <c r="B33" s="97" t="s">
        <v>332</v>
      </c>
      <c r="C33" s="102">
        <v>0</v>
      </c>
      <c r="D33" s="102">
        <v>6716000</v>
      </c>
      <c r="E33" s="103"/>
      <c r="F33" s="104"/>
    </row>
    <row r="34" spans="1:6" ht="15" customHeight="1">
      <c r="A34" s="94">
        <v>15</v>
      </c>
      <c r="B34" s="97" t="s">
        <v>333</v>
      </c>
      <c r="C34" s="102">
        <v>0</v>
      </c>
      <c r="D34" s="102">
        <v>4593624904</v>
      </c>
      <c r="E34" s="103"/>
      <c r="F34" s="104"/>
    </row>
    <row r="35" spans="1:6" ht="15" customHeight="1">
      <c r="A35" s="94">
        <v>16</v>
      </c>
      <c r="B35" s="97" t="s">
        <v>334</v>
      </c>
      <c r="C35" s="102">
        <v>28076924650</v>
      </c>
      <c r="D35" s="102">
        <v>18711126957</v>
      </c>
      <c r="E35" s="103"/>
      <c r="F35" s="104"/>
    </row>
    <row r="36" spans="1:6" ht="15" customHeight="1">
      <c r="A36" s="94">
        <v>17</v>
      </c>
      <c r="B36" s="97" t="s">
        <v>335</v>
      </c>
      <c r="C36" s="102">
        <v>-61960673</v>
      </c>
      <c r="D36" s="102">
        <v>-59136903</v>
      </c>
      <c r="E36" s="103"/>
      <c r="F36" s="104"/>
    </row>
    <row r="37" spans="1:6" ht="15" customHeight="1">
      <c r="A37" s="94">
        <v>18</v>
      </c>
      <c r="B37" s="97" t="s">
        <v>336</v>
      </c>
      <c r="C37" s="102">
        <v>0</v>
      </c>
      <c r="D37" s="102">
        <v>7150685</v>
      </c>
      <c r="E37" s="103"/>
      <c r="F37" s="104"/>
    </row>
    <row r="38" spans="1:6" ht="15" customHeight="1">
      <c r="A38" s="94">
        <v>19</v>
      </c>
      <c r="B38" s="97" t="s">
        <v>337</v>
      </c>
      <c r="C38" s="102">
        <v>23313029</v>
      </c>
      <c r="D38" s="102">
        <v>23313029</v>
      </c>
      <c r="E38" s="103"/>
      <c r="F38" s="104"/>
    </row>
    <row r="39" spans="1:6" ht="15" customHeight="1">
      <c r="A39" s="94">
        <v>20</v>
      </c>
      <c r="B39" s="97" t="s">
        <v>17</v>
      </c>
      <c r="C39" s="102">
        <v>17679908054.029999</v>
      </c>
      <c r="D39" s="102">
        <v>13998729710.200001</v>
      </c>
      <c r="E39" s="103"/>
      <c r="F39" s="104"/>
    </row>
    <row r="40" spans="1:6" ht="15" customHeight="1">
      <c r="A40" s="94">
        <v>21</v>
      </c>
      <c r="B40" s="105" t="s">
        <v>66</v>
      </c>
      <c r="C40" s="106">
        <f>SUM(C22:C39)</f>
        <v>170714798228.82999</v>
      </c>
      <c r="D40" s="106">
        <f>SUM(D22:D39)</f>
        <v>282291440926.79999</v>
      </c>
      <c r="E40" s="103"/>
      <c r="F40" s="104"/>
    </row>
    <row r="41" spans="1:6" ht="15" customHeight="1">
      <c r="A41" s="94">
        <v>22</v>
      </c>
      <c r="B41" s="95" t="s">
        <v>6</v>
      </c>
      <c r="C41" s="102"/>
      <c r="D41" s="102"/>
      <c r="E41" s="103"/>
      <c r="F41" s="104"/>
    </row>
    <row r="42" spans="1:6" ht="15" customHeight="1">
      <c r="A42" s="94">
        <v>23</v>
      </c>
      <c r="B42" s="107" t="s">
        <v>55</v>
      </c>
      <c r="C42" s="106">
        <f>SUM(C43:C44)</f>
        <v>841160008.39999962</v>
      </c>
      <c r="D42" s="106">
        <f>SUM(D43:D44)</f>
        <v>1468439669.3999996</v>
      </c>
      <c r="E42" s="103"/>
      <c r="F42" s="104"/>
    </row>
    <row r="43" spans="1:6" ht="15" customHeight="1">
      <c r="A43" s="94">
        <v>24</v>
      </c>
      <c r="B43" s="97" t="s">
        <v>180</v>
      </c>
      <c r="C43" s="102">
        <v>4709102914.3999996</v>
      </c>
      <c r="D43" s="102">
        <v>4973368109.3999996</v>
      </c>
      <c r="E43" s="103"/>
      <c r="F43" s="104"/>
    </row>
    <row r="44" spans="1:6" ht="15" customHeight="1">
      <c r="A44" s="94">
        <v>25</v>
      </c>
      <c r="B44" s="97" t="s">
        <v>338</v>
      </c>
      <c r="C44" s="102">
        <v>-3867942906</v>
      </c>
      <c r="D44" s="102">
        <v>-3504928440</v>
      </c>
      <c r="E44" s="103"/>
      <c r="F44" s="104"/>
    </row>
    <row r="45" spans="1:6" ht="15" customHeight="1">
      <c r="A45" s="94">
        <v>26</v>
      </c>
      <c r="B45" s="107" t="s">
        <v>339</v>
      </c>
      <c r="C45" s="106">
        <f>C46</f>
        <v>117886526263.35001</v>
      </c>
      <c r="D45" s="106">
        <f>D46</f>
        <v>100426821108.28999</v>
      </c>
      <c r="E45" s="103"/>
      <c r="F45" s="104"/>
    </row>
    <row r="46" spans="1:6" ht="15" customHeight="1">
      <c r="A46" s="94">
        <v>27</v>
      </c>
      <c r="B46" s="108" t="s">
        <v>18</v>
      </c>
      <c r="C46" s="102">
        <v>117886526263.35001</v>
      </c>
      <c r="D46" s="102">
        <v>100426821108.28999</v>
      </c>
      <c r="E46" s="103"/>
      <c r="F46" s="104"/>
    </row>
    <row r="47" spans="1:6" ht="15" customHeight="1">
      <c r="A47" s="94">
        <v>28</v>
      </c>
      <c r="B47" s="105" t="s">
        <v>340</v>
      </c>
      <c r="C47" s="106">
        <f>C42+C45</f>
        <v>118727686271.75</v>
      </c>
      <c r="D47" s="106">
        <f>D42+D45</f>
        <v>101895260777.68999</v>
      </c>
      <c r="E47" s="103"/>
      <c r="F47" s="104"/>
    </row>
    <row r="48" spans="1:6" ht="15" customHeight="1">
      <c r="A48" s="94">
        <v>29</v>
      </c>
      <c r="B48" s="95" t="s">
        <v>19</v>
      </c>
      <c r="C48" s="102"/>
      <c r="D48" s="102"/>
      <c r="E48" s="103"/>
      <c r="F48" s="104"/>
    </row>
    <row r="49" spans="1:6" ht="15" customHeight="1">
      <c r="A49" s="94">
        <v>30</v>
      </c>
      <c r="B49" s="97" t="s">
        <v>2</v>
      </c>
      <c r="C49" s="102">
        <v>530553596450</v>
      </c>
      <c r="D49" s="102">
        <v>549379429404</v>
      </c>
      <c r="E49" s="103"/>
      <c r="F49" s="104"/>
    </row>
    <row r="50" spans="1:6" ht="15" customHeight="1">
      <c r="A50" s="94">
        <v>31</v>
      </c>
      <c r="B50" s="97" t="s">
        <v>20</v>
      </c>
      <c r="C50" s="102">
        <v>412081315472</v>
      </c>
      <c r="D50" s="102">
        <v>336148355885</v>
      </c>
      <c r="E50" s="103"/>
      <c r="F50" s="104"/>
    </row>
    <row r="51" spans="1:6" ht="15" customHeight="1">
      <c r="A51" s="94">
        <v>32</v>
      </c>
      <c r="B51" s="97" t="s">
        <v>21</v>
      </c>
      <c r="C51" s="102">
        <v>1052273170936.84</v>
      </c>
      <c r="D51" s="102">
        <v>928841756298</v>
      </c>
      <c r="E51" s="103"/>
      <c r="F51" s="104"/>
    </row>
    <row r="52" spans="1:6" ht="15" customHeight="1">
      <c r="A52" s="94">
        <v>33</v>
      </c>
      <c r="B52" s="97" t="s">
        <v>51</v>
      </c>
      <c r="C52" s="102">
        <v>1516493611115</v>
      </c>
      <c r="D52" s="102">
        <v>1387464580838</v>
      </c>
      <c r="E52" s="103"/>
      <c r="F52" s="104"/>
    </row>
    <row r="53" spans="1:6" ht="15" customHeight="1">
      <c r="A53" s="94">
        <v>34</v>
      </c>
      <c r="B53" s="97" t="s">
        <v>22</v>
      </c>
      <c r="C53" s="102">
        <v>57064746161.139999</v>
      </c>
      <c r="D53" s="102">
        <v>57202400405.809998</v>
      </c>
      <c r="E53" s="103"/>
      <c r="F53" s="104"/>
    </row>
    <row r="54" spans="1:6" ht="15" customHeight="1">
      <c r="A54" s="94">
        <v>35</v>
      </c>
      <c r="B54" s="97" t="s">
        <v>341</v>
      </c>
      <c r="C54" s="102">
        <v>5876337750</v>
      </c>
      <c r="D54" s="102">
        <v>45843048381</v>
      </c>
      <c r="E54" s="103"/>
      <c r="F54" s="104"/>
    </row>
    <row r="55" spans="1:6" ht="15" customHeight="1">
      <c r="A55" s="94">
        <v>36</v>
      </c>
      <c r="B55" s="97" t="s">
        <v>181</v>
      </c>
      <c r="C55" s="102">
        <v>-1173672382591.49</v>
      </c>
      <c r="D55" s="102">
        <v>-1113852738390.0701</v>
      </c>
      <c r="E55" s="103">
        <f>240392650619.26+259819930091.96+666633517359.39+6826284520.88</f>
        <v>1173672382591.4897</v>
      </c>
      <c r="F55" s="104"/>
    </row>
    <row r="56" spans="1:6" ht="15" customHeight="1">
      <c r="A56" s="94">
        <v>37</v>
      </c>
      <c r="B56" s="105" t="s">
        <v>80</v>
      </c>
      <c r="C56" s="106">
        <f>SUM(C49:C55)</f>
        <v>2400670395293.4902</v>
      </c>
      <c r="D56" s="106">
        <f>SUM(D49:D55)</f>
        <v>2191026832821.74</v>
      </c>
      <c r="E56" s="103"/>
      <c r="F56" s="104"/>
    </row>
    <row r="57" spans="1:6" ht="15" customHeight="1">
      <c r="A57" s="94">
        <v>38</v>
      </c>
      <c r="B57" s="109" t="s">
        <v>182</v>
      </c>
      <c r="C57" s="106"/>
      <c r="D57" s="106"/>
      <c r="E57" s="103"/>
      <c r="F57" s="104"/>
    </row>
    <row r="58" spans="1:6" ht="15" customHeight="1">
      <c r="A58" s="94">
        <v>39</v>
      </c>
      <c r="B58" s="97" t="s">
        <v>221</v>
      </c>
      <c r="C58" s="102">
        <v>7500000000</v>
      </c>
      <c r="D58" s="102">
        <v>0</v>
      </c>
      <c r="E58" s="103"/>
      <c r="F58" s="104"/>
    </row>
    <row r="59" spans="1:6" ht="15" customHeight="1">
      <c r="A59" s="94">
        <v>40</v>
      </c>
      <c r="B59" s="105" t="s">
        <v>222</v>
      </c>
      <c r="C59" s="106">
        <f>C58</f>
        <v>7500000000</v>
      </c>
      <c r="D59" s="106">
        <f>D58</f>
        <v>0</v>
      </c>
      <c r="E59" s="103"/>
      <c r="F59" s="104"/>
    </row>
    <row r="60" spans="1:6" ht="15" customHeight="1">
      <c r="A60" s="94">
        <v>41</v>
      </c>
      <c r="B60" s="95" t="s">
        <v>23</v>
      </c>
      <c r="C60" s="102"/>
      <c r="D60" s="102"/>
      <c r="E60" s="103"/>
      <c r="F60" s="104"/>
    </row>
    <row r="61" spans="1:6" ht="15" customHeight="1">
      <c r="A61" s="94">
        <v>42</v>
      </c>
      <c r="B61" s="97" t="s">
        <v>342</v>
      </c>
      <c r="C61" s="102">
        <v>0</v>
      </c>
      <c r="D61" s="102">
        <v>801989539</v>
      </c>
      <c r="E61" s="103"/>
      <c r="F61" s="104"/>
    </row>
    <row r="62" spans="1:6" ht="15" customHeight="1">
      <c r="A62" s="94">
        <v>43</v>
      </c>
      <c r="B62" s="97" t="s">
        <v>25</v>
      </c>
      <c r="C62" s="102">
        <v>3598005372</v>
      </c>
      <c r="D62" s="102">
        <v>2708077287</v>
      </c>
      <c r="E62" s="103"/>
      <c r="F62" s="104"/>
    </row>
    <row r="63" spans="1:6" ht="15" customHeight="1">
      <c r="A63" s="94">
        <v>44</v>
      </c>
      <c r="B63" s="97" t="s">
        <v>343</v>
      </c>
      <c r="C63" s="102">
        <v>55109182312</v>
      </c>
      <c r="D63" s="102">
        <v>63997962499</v>
      </c>
      <c r="E63" s="103"/>
      <c r="F63" s="104"/>
    </row>
    <row r="64" spans="1:6" ht="15" customHeight="1">
      <c r="A64" s="94">
        <v>45</v>
      </c>
      <c r="B64" s="97" t="s">
        <v>181</v>
      </c>
      <c r="C64" s="102">
        <v>-15933276238.42</v>
      </c>
      <c r="D64" s="102">
        <v>-34379213731.629997</v>
      </c>
      <c r="E64" s="103"/>
      <c r="F64" s="104"/>
    </row>
    <row r="65" spans="1:6" ht="15" customHeight="1">
      <c r="A65" s="94">
        <v>46</v>
      </c>
      <c r="B65" s="105" t="s">
        <v>84</v>
      </c>
      <c r="C65" s="106">
        <f>SUM(C61:C64)</f>
        <v>42773911445.580002</v>
      </c>
      <c r="D65" s="106">
        <f>SUM(D61:D64)</f>
        <v>33128815593.370003</v>
      </c>
      <c r="E65" s="103"/>
      <c r="F65" s="104"/>
    </row>
    <row r="66" spans="1:6" ht="15" customHeight="1">
      <c r="A66" s="94">
        <v>47</v>
      </c>
      <c r="B66" s="110" t="s">
        <v>85</v>
      </c>
      <c r="C66" s="106">
        <f>C40+C47+C56+C65+C59</f>
        <v>2740386791239.6504</v>
      </c>
      <c r="D66" s="106">
        <f>D40+D47+D56+D65+D59</f>
        <v>2608342350119.6001</v>
      </c>
      <c r="E66" s="103"/>
      <c r="F66" s="104"/>
    </row>
    <row r="67" spans="1:6" ht="15" customHeight="1">
      <c r="A67" s="94"/>
      <c r="B67" s="110"/>
      <c r="C67" s="106"/>
      <c r="D67" s="106"/>
      <c r="E67" s="103"/>
      <c r="F67" s="104"/>
    </row>
    <row r="68" spans="1:6" ht="15" customHeight="1">
      <c r="A68" s="94"/>
      <c r="B68" s="110"/>
      <c r="C68" s="106"/>
      <c r="D68" s="106"/>
      <c r="E68" s="103"/>
      <c r="F68" s="104"/>
    </row>
    <row r="69" spans="1:6" ht="15" customHeight="1">
      <c r="A69" s="94"/>
      <c r="B69" s="110"/>
      <c r="C69" s="106"/>
      <c r="D69" s="106"/>
      <c r="E69" s="103"/>
      <c r="F69" s="104"/>
    </row>
    <row r="70" spans="1:6" ht="15" customHeight="1">
      <c r="A70" s="94">
        <v>48</v>
      </c>
      <c r="B70" s="95" t="s">
        <v>26</v>
      </c>
      <c r="C70" s="102"/>
      <c r="D70" s="102"/>
      <c r="E70" s="103"/>
      <c r="F70" s="104"/>
    </row>
    <row r="71" spans="1:6" ht="15" customHeight="1">
      <c r="A71" s="94">
        <v>49</v>
      </c>
      <c r="B71" s="95" t="s">
        <v>27</v>
      </c>
      <c r="C71" s="102"/>
      <c r="D71" s="102"/>
      <c r="E71" s="103"/>
      <c r="F71" s="104"/>
    </row>
    <row r="72" spans="1:6" ht="15" customHeight="1">
      <c r="A72" s="94">
        <v>50</v>
      </c>
      <c r="B72" s="97" t="s">
        <v>344</v>
      </c>
      <c r="C72" s="102">
        <v>49107158</v>
      </c>
      <c r="D72" s="102">
        <v>642400744</v>
      </c>
      <c r="E72" s="103"/>
      <c r="F72" s="104"/>
    </row>
    <row r="73" spans="1:6" ht="15" customHeight="1">
      <c r="A73" s="94">
        <v>51</v>
      </c>
      <c r="B73" s="97" t="s">
        <v>227</v>
      </c>
      <c r="C73" s="102">
        <v>354833120</v>
      </c>
      <c r="D73" s="102">
        <v>540498677</v>
      </c>
      <c r="E73" s="103"/>
      <c r="F73" s="104"/>
    </row>
    <row r="74" spans="1:6" ht="15" customHeight="1">
      <c r="A74" s="94">
        <v>52</v>
      </c>
      <c r="B74" s="97" t="s">
        <v>171</v>
      </c>
      <c r="C74" s="102">
        <v>34000000000</v>
      </c>
      <c r="D74" s="102">
        <v>29447668800</v>
      </c>
      <c r="E74" s="103"/>
      <c r="F74" s="104"/>
    </row>
    <row r="75" spans="1:6" ht="15" customHeight="1">
      <c r="A75" s="94">
        <v>53</v>
      </c>
      <c r="B75" s="97" t="s">
        <v>345</v>
      </c>
      <c r="C75" s="102">
        <v>13302711991.67</v>
      </c>
      <c r="D75" s="102">
        <v>13839261514.24</v>
      </c>
      <c r="E75" s="103"/>
      <c r="F75" s="104"/>
    </row>
    <row r="76" spans="1:6" ht="15" customHeight="1">
      <c r="A76" s="94">
        <v>54</v>
      </c>
      <c r="B76" s="97" t="s">
        <v>229</v>
      </c>
      <c r="C76" s="102">
        <v>17887282354.84</v>
      </c>
      <c r="D76" s="102">
        <v>14329202914</v>
      </c>
      <c r="E76" s="103"/>
      <c r="F76" s="104"/>
    </row>
    <row r="77" spans="1:6" ht="15" customHeight="1">
      <c r="A77" s="94">
        <v>55</v>
      </c>
      <c r="B77" s="97" t="s">
        <v>28</v>
      </c>
      <c r="C77" s="102">
        <v>14703204259</v>
      </c>
      <c r="D77" s="102">
        <v>8501387956</v>
      </c>
      <c r="E77" s="103"/>
      <c r="F77" s="104"/>
    </row>
    <row r="78" spans="1:6" ht="15" customHeight="1">
      <c r="A78" s="94">
        <v>56</v>
      </c>
      <c r="B78" s="105" t="s">
        <v>90</v>
      </c>
      <c r="C78" s="106">
        <f>SUM(C72:C77)</f>
        <v>80297138883.509995</v>
      </c>
      <c r="D78" s="106">
        <f>SUM(D72:D77)</f>
        <v>67300420605.239998</v>
      </c>
      <c r="E78" s="103"/>
      <c r="F78" s="104"/>
    </row>
    <row r="79" spans="1:6" ht="15" customHeight="1">
      <c r="A79" s="94">
        <v>57</v>
      </c>
      <c r="B79" s="95" t="s">
        <v>29</v>
      </c>
      <c r="C79" s="102"/>
      <c r="D79" s="102"/>
      <c r="E79" s="103"/>
      <c r="F79" s="104"/>
    </row>
    <row r="80" spans="1:6" ht="15" customHeight="1">
      <c r="A80" s="94">
        <v>58</v>
      </c>
      <c r="B80" s="97" t="s">
        <v>346</v>
      </c>
      <c r="C80" s="102">
        <v>0</v>
      </c>
      <c r="D80" s="102">
        <v>0</v>
      </c>
      <c r="E80" s="103"/>
      <c r="F80" s="104"/>
    </row>
    <row r="81" spans="1:6" ht="15" customHeight="1">
      <c r="A81" s="94">
        <v>59</v>
      </c>
      <c r="B81" s="97" t="s">
        <v>347</v>
      </c>
      <c r="C81" s="102">
        <v>0</v>
      </c>
      <c r="D81" s="102">
        <v>0</v>
      </c>
      <c r="E81" s="103"/>
      <c r="F81" s="104"/>
    </row>
    <row r="82" spans="1:6" ht="15" customHeight="1">
      <c r="A82" s="94">
        <v>60</v>
      </c>
      <c r="B82" s="97" t="s">
        <v>348</v>
      </c>
      <c r="C82" s="102">
        <v>14194459058</v>
      </c>
      <c r="D82" s="102">
        <v>0</v>
      </c>
      <c r="E82" s="103"/>
      <c r="F82" s="104"/>
    </row>
    <row r="83" spans="1:6" ht="15" customHeight="1">
      <c r="A83" s="94">
        <v>61</v>
      </c>
      <c r="B83" s="97" t="s">
        <v>349</v>
      </c>
      <c r="C83" s="102">
        <v>0</v>
      </c>
      <c r="D83" s="102">
        <v>0</v>
      </c>
      <c r="E83" s="103"/>
      <c r="F83" s="104"/>
    </row>
    <row r="84" spans="1:6" ht="15" customHeight="1">
      <c r="A84" s="94">
        <v>62</v>
      </c>
      <c r="B84" s="97" t="s">
        <v>183</v>
      </c>
      <c r="C84" s="102">
        <v>17510603000</v>
      </c>
      <c r="D84" s="102">
        <v>41510603000</v>
      </c>
      <c r="E84" s="103"/>
      <c r="F84" s="104"/>
    </row>
    <row r="85" spans="1:6" ht="15" customHeight="1">
      <c r="A85" s="94">
        <v>63</v>
      </c>
      <c r="B85" s="105" t="s">
        <v>92</v>
      </c>
      <c r="C85" s="106">
        <f>SUM(C80:C84)</f>
        <v>31705062058</v>
      </c>
      <c r="D85" s="106">
        <f>SUM(D80:D84)</f>
        <v>41510603000</v>
      </c>
      <c r="E85" s="103"/>
      <c r="F85" s="104"/>
    </row>
    <row r="86" spans="1:6" ht="15" customHeight="1">
      <c r="A86" s="94">
        <v>64</v>
      </c>
      <c r="B86" s="110" t="s">
        <v>93</v>
      </c>
      <c r="C86" s="106">
        <f>C78+C85</f>
        <v>112002200941.50999</v>
      </c>
      <c r="D86" s="106">
        <f>D78+D85</f>
        <v>108811023605.23999</v>
      </c>
      <c r="E86" s="103"/>
      <c r="F86" s="104"/>
    </row>
    <row r="87" spans="1:6" ht="15" customHeight="1">
      <c r="A87" s="94">
        <v>65</v>
      </c>
      <c r="B87" s="95" t="s">
        <v>94</v>
      </c>
      <c r="C87" s="102"/>
      <c r="D87" s="102"/>
      <c r="E87" s="103"/>
      <c r="F87" s="104"/>
    </row>
    <row r="88" spans="1:6" ht="15" customHeight="1">
      <c r="A88" s="94">
        <v>66</v>
      </c>
      <c r="B88" s="97" t="s">
        <v>350</v>
      </c>
      <c r="C88" s="102">
        <f>C66-C86</f>
        <v>2628384590298.1406</v>
      </c>
      <c r="D88" s="102">
        <f>D66-D86</f>
        <v>2499531326514.3604</v>
      </c>
      <c r="E88" s="103"/>
      <c r="F88" s="104"/>
    </row>
    <row r="89" spans="1:6" ht="15" customHeight="1">
      <c r="A89" s="94">
        <v>67</v>
      </c>
      <c r="B89" s="110" t="s">
        <v>351</v>
      </c>
      <c r="C89" s="106">
        <f>C88</f>
        <v>2628384590298.1406</v>
      </c>
      <c r="D89" s="106">
        <f>D88</f>
        <v>2499531326514.3604</v>
      </c>
      <c r="E89" s="103"/>
      <c r="F89" s="104"/>
    </row>
    <row r="90" spans="1:6" ht="15" customHeight="1">
      <c r="A90" s="94">
        <v>68</v>
      </c>
      <c r="B90" s="95" t="s">
        <v>352</v>
      </c>
      <c r="C90" s="106">
        <f>C86+C89</f>
        <v>2740386791239.6504</v>
      </c>
      <c r="D90" s="106">
        <f>D86+D89</f>
        <v>2608342350119.6006</v>
      </c>
      <c r="E90" s="103"/>
      <c r="F90" s="104"/>
    </row>
    <row r="91" spans="1:6" ht="15" customHeight="1">
      <c r="A91" s="111"/>
      <c r="B91" s="112"/>
      <c r="C91" s="113"/>
      <c r="D91" s="113"/>
      <c r="E91" s="103"/>
      <c r="F91" s="104"/>
    </row>
    <row r="92" spans="1:6" ht="15" customHeight="1">
      <c r="A92" s="114"/>
      <c r="B92" s="115"/>
      <c r="C92" s="116"/>
      <c r="D92" s="117"/>
      <c r="E92" s="118"/>
      <c r="F92" s="119"/>
    </row>
    <row r="93" spans="1:6" s="120" customFormat="1" ht="15" customHeight="1">
      <c r="B93" s="121"/>
      <c r="C93" s="591" t="s">
        <v>353</v>
      </c>
      <c r="D93" s="591"/>
      <c r="E93" s="122"/>
    </row>
    <row r="94" spans="1:6" s="120" customFormat="1" ht="15" customHeight="1">
      <c r="C94" s="123"/>
      <c r="D94" s="123"/>
      <c r="E94" s="122"/>
    </row>
    <row r="95" spans="1:6" s="120" customFormat="1" ht="15" customHeight="1">
      <c r="C95" s="592" t="s">
        <v>354</v>
      </c>
      <c r="D95" s="592"/>
      <c r="E95" s="122"/>
    </row>
    <row r="96" spans="1:6" s="120" customFormat="1" ht="15" customHeight="1">
      <c r="B96" s="124"/>
      <c r="C96" s="593"/>
      <c r="D96" s="593"/>
      <c r="E96" s="122"/>
    </row>
    <row r="97" spans="2:5" s="120" customFormat="1" ht="15" customHeight="1">
      <c r="B97" s="124"/>
      <c r="C97" s="125"/>
      <c r="D97" s="125"/>
      <c r="E97" s="122"/>
    </row>
    <row r="98" spans="2:5" s="120" customFormat="1" ht="15" customHeight="1">
      <c r="B98" s="124"/>
      <c r="C98" s="125"/>
      <c r="D98" s="125"/>
      <c r="E98" s="122"/>
    </row>
    <row r="99" spans="2:5" s="120" customFormat="1" ht="15" customHeight="1">
      <c r="B99" s="124"/>
      <c r="C99" s="125"/>
      <c r="D99" s="125"/>
      <c r="E99" s="122"/>
    </row>
    <row r="100" spans="2:5" s="120" customFormat="1" ht="15" customHeight="1">
      <c r="B100" s="124"/>
      <c r="C100" s="126"/>
      <c r="D100" s="127"/>
      <c r="E100" s="128"/>
    </row>
    <row r="101" spans="2:5" s="120" customFormat="1" ht="15" customHeight="1">
      <c r="C101" s="592" t="s">
        <v>355</v>
      </c>
      <c r="D101" s="592"/>
      <c r="E101" s="122"/>
    </row>
    <row r="102" spans="2:5" s="120" customFormat="1" ht="12.95" customHeight="1">
      <c r="B102" s="122"/>
      <c r="C102" s="585"/>
      <c r="D102" s="585"/>
    </row>
    <row r="103" spans="2:5" s="120" customFormat="1" ht="12.95" customHeight="1">
      <c r="C103" s="124"/>
    </row>
    <row r="104" spans="2:5" s="120" customFormat="1" ht="12.95" customHeight="1"/>
    <row r="105" spans="2:5" s="120" customFormat="1" ht="12.75" customHeight="1"/>
    <row r="106" spans="2:5" s="120" customFormat="1" ht="12.75" customHeight="1">
      <c r="C106" s="122"/>
    </row>
    <row r="107" spans="2:5" s="120" customFormat="1" ht="12.75" customHeight="1"/>
    <row r="108" spans="2:5" s="120" customFormat="1" ht="12.75" customHeight="1"/>
    <row r="109" spans="2:5" s="120" customFormat="1" ht="12.75" customHeight="1"/>
    <row r="110" spans="2:5" s="120" customFormat="1" ht="12.75" customHeight="1"/>
    <row r="111" spans="2:5" s="120" customFormat="1" ht="12.75" customHeight="1"/>
    <row r="112" spans="2:5" s="120" customFormat="1" ht="12.75" customHeight="1"/>
    <row r="113" s="120" customFormat="1" ht="12.75" customHeight="1"/>
    <row r="114" s="120" customFormat="1" ht="12.75" customHeight="1"/>
    <row r="115" s="120" customFormat="1" ht="12.75" customHeigh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pans="2:9" s="120" customFormat="1"/>
    <row r="130" spans="2:9" s="120" customFormat="1"/>
    <row r="131" spans="2:9" s="120" customFormat="1"/>
    <row r="132" spans="2:9" s="120" customFormat="1"/>
    <row r="133" spans="2:9" s="120" customFormat="1"/>
    <row r="134" spans="2:9" s="120" customFormat="1"/>
    <row r="135" spans="2:9" s="120" customFormat="1"/>
    <row r="136" spans="2:9">
      <c r="C136" s="129"/>
      <c r="D136" s="129"/>
      <c r="E136" s="129"/>
      <c r="F136" s="129"/>
      <c r="I136" s="100"/>
    </row>
    <row r="137" spans="2:9">
      <c r="C137" s="129"/>
      <c r="D137" s="129"/>
      <c r="E137" s="129"/>
      <c r="F137" s="129"/>
      <c r="G137" s="100"/>
    </row>
    <row r="138" spans="2:9">
      <c r="C138" s="129"/>
      <c r="D138" s="129"/>
      <c r="E138" s="129"/>
      <c r="F138" s="129"/>
      <c r="G138" s="100"/>
    </row>
    <row r="139" spans="2:9">
      <c r="C139" s="129"/>
      <c r="D139" s="129"/>
      <c r="E139" s="129"/>
      <c r="F139" s="129"/>
    </row>
    <row r="140" spans="2:9">
      <c r="B140" s="120"/>
      <c r="C140" s="129"/>
      <c r="D140" s="120"/>
      <c r="E140" s="120"/>
      <c r="G140" s="120"/>
    </row>
    <row r="141" spans="2:9">
      <c r="B141" s="120"/>
      <c r="C141" s="129"/>
      <c r="D141" s="120"/>
      <c r="E141" s="120"/>
      <c r="G141" s="120"/>
    </row>
    <row r="142" spans="2:9">
      <c r="B142" s="120"/>
      <c r="C142" s="129"/>
      <c r="D142" s="120"/>
      <c r="E142" s="120"/>
      <c r="G142" s="120"/>
    </row>
    <row r="143" spans="2:9">
      <c r="B143" s="120"/>
      <c r="C143" s="129"/>
      <c r="D143" s="120"/>
      <c r="E143" s="120"/>
      <c r="G143" s="120"/>
    </row>
    <row r="144" spans="2:9">
      <c r="B144" s="120"/>
      <c r="C144" s="129"/>
      <c r="D144" s="120"/>
      <c r="E144" s="120"/>
      <c r="G144" s="120"/>
    </row>
    <row r="145" spans="2:7">
      <c r="B145" s="120"/>
      <c r="C145" s="129"/>
      <c r="D145" s="120"/>
      <c r="E145" s="120"/>
      <c r="G145" s="120"/>
    </row>
    <row r="146" spans="2:7">
      <c r="B146" s="120"/>
      <c r="C146" s="129"/>
      <c r="D146" s="120"/>
      <c r="E146" s="120"/>
      <c r="G146" s="120"/>
    </row>
    <row r="147" spans="2:7">
      <c r="B147" s="120"/>
      <c r="C147" s="129"/>
      <c r="D147" s="120"/>
      <c r="E147" s="120"/>
      <c r="G147" s="120"/>
    </row>
    <row r="148" spans="2:7">
      <c r="B148" s="120"/>
      <c r="C148" s="129"/>
      <c r="D148" s="120"/>
      <c r="E148" s="120"/>
      <c r="G148" s="120"/>
    </row>
    <row r="149" spans="2:7">
      <c r="B149" s="120"/>
      <c r="C149" s="129"/>
      <c r="D149" s="120"/>
      <c r="E149" s="120"/>
      <c r="G149" s="120"/>
    </row>
    <row r="150" spans="2:7">
      <c r="B150" s="120"/>
      <c r="C150" s="129"/>
      <c r="D150" s="120"/>
      <c r="E150" s="120"/>
      <c r="G150" s="120"/>
    </row>
    <row r="151" spans="2:7">
      <c r="B151" s="120"/>
      <c r="C151" s="129"/>
      <c r="D151" s="120"/>
      <c r="E151" s="120"/>
      <c r="G151" s="120"/>
    </row>
    <row r="152" spans="2:7">
      <c r="B152" s="120"/>
      <c r="C152" s="129"/>
      <c r="D152" s="120"/>
      <c r="E152" s="120"/>
      <c r="G152" s="120"/>
    </row>
    <row r="153" spans="2:7">
      <c r="B153" s="120"/>
      <c r="C153" s="129"/>
      <c r="D153" s="120"/>
      <c r="E153" s="120"/>
      <c r="G153" s="120"/>
    </row>
    <row r="154" spans="2:7">
      <c r="B154" s="120"/>
      <c r="C154" s="129"/>
      <c r="D154" s="120"/>
      <c r="E154" s="120"/>
      <c r="G154" s="120"/>
    </row>
    <row r="155" spans="2:7">
      <c r="B155" s="120"/>
      <c r="C155" s="129"/>
      <c r="D155" s="120"/>
      <c r="E155" s="120"/>
      <c r="G155" s="120"/>
    </row>
    <row r="156" spans="2:7">
      <c r="B156" s="120"/>
      <c r="C156" s="129"/>
      <c r="D156" s="120"/>
      <c r="E156" s="120"/>
      <c r="G156" s="120"/>
    </row>
    <row r="157" spans="2:7">
      <c r="B157" s="120"/>
      <c r="C157" s="129"/>
      <c r="D157" s="120"/>
      <c r="E157" s="120"/>
      <c r="G157" s="120"/>
    </row>
    <row r="158" spans="2:7">
      <c r="B158" s="120"/>
      <c r="C158" s="129"/>
      <c r="D158" s="120"/>
      <c r="E158" s="120"/>
      <c r="G158" s="120"/>
    </row>
    <row r="159" spans="2:7">
      <c r="B159" s="120"/>
      <c r="C159" s="129"/>
      <c r="D159" s="120"/>
      <c r="E159" s="120"/>
      <c r="G159" s="120"/>
    </row>
    <row r="160" spans="2:7">
      <c r="B160" s="120"/>
      <c r="C160" s="129"/>
      <c r="D160" s="120"/>
      <c r="E160" s="120"/>
      <c r="G160" s="120"/>
    </row>
    <row r="161" spans="2:7">
      <c r="B161" s="120"/>
      <c r="C161" s="129"/>
      <c r="D161" s="120"/>
      <c r="E161" s="120"/>
      <c r="G161" s="120"/>
    </row>
    <row r="162" spans="2:7">
      <c r="B162" s="120"/>
      <c r="C162" s="129"/>
      <c r="D162" s="120"/>
      <c r="E162" s="120"/>
      <c r="G162" s="120"/>
    </row>
    <row r="163" spans="2:7">
      <c r="B163" s="120"/>
      <c r="C163" s="129"/>
      <c r="D163" s="120"/>
      <c r="E163" s="120"/>
      <c r="G163" s="120"/>
    </row>
    <row r="164" spans="2:7">
      <c r="B164" s="120"/>
      <c r="C164" s="129"/>
      <c r="D164" s="120"/>
      <c r="E164" s="120"/>
      <c r="G164" s="120"/>
    </row>
    <row r="165" spans="2:7">
      <c r="B165" s="120"/>
      <c r="C165" s="129"/>
      <c r="D165" s="120"/>
      <c r="E165" s="120"/>
      <c r="G165" s="120"/>
    </row>
    <row r="166" spans="2:7">
      <c r="B166" s="120"/>
      <c r="C166" s="129"/>
      <c r="D166" s="120"/>
      <c r="E166" s="120"/>
      <c r="G166" s="120"/>
    </row>
    <row r="167" spans="2:7">
      <c r="B167" s="120"/>
      <c r="C167" s="129"/>
      <c r="D167" s="120"/>
      <c r="E167" s="120"/>
      <c r="G167" s="120"/>
    </row>
    <row r="168" spans="2:7">
      <c r="B168" s="120"/>
      <c r="C168" s="129"/>
      <c r="D168" s="120"/>
      <c r="E168" s="120"/>
      <c r="G168" s="120"/>
    </row>
    <row r="169" spans="2:7">
      <c r="B169" s="120"/>
      <c r="C169" s="129"/>
      <c r="D169" s="120"/>
      <c r="E169" s="120"/>
      <c r="G169" s="120"/>
    </row>
    <row r="170" spans="2:7">
      <c r="B170" s="120"/>
      <c r="C170" s="129"/>
      <c r="D170" s="120"/>
      <c r="E170" s="120"/>
      <c r="G170" s="120"/>
    </row>
    <row r="171" spans="2:7">
      <c r="B171" s="120"/>
      <c r="C171" s="129"/>
      <c r="D171" s="120"/>
      <c r="E171" s="120"/>
      <c r="G171" s="120"/>
    </row>
    <row r="172" spans="2:7">
      <c r="B172" s="120"/>
      <c r="C172" s="129"/>
      <c r="D172" s="120"/>
      <c r="E172" s="120"/>
      <c r="G172" s="120"/>
    </row>
    <row r="173" spans="2:7">
      <c r="B173" s="120"/>
      <c r="C173" s="129"/>
      <c r="D173" s="120"/>
      <c r="E173" s="120"/>
      <c r="G173" s="120"/>
    </row>
    <row r="174" spans="2:7">
      <c r="B174" s="120"/>
      <c r="C174" s="129"/>
      <c r="D174" s="120"/>
      <c r="E174" s="120"/>
      <c r="G174" s="120"/>
    </row>
    <row r="175" spans="2:7">
      <c r="B175" s="120"/>
      <c r="C175" s="129"/>
      <c r="D175" s="120"/>
      <c r="E175" s="120"/>
      <c r="G175" s="120"/>
    </row>
    <row r="176" spans="2:7">
      <c r="B176" s="120"/>
      <c r="C176" s="129"/>
      <c r="D176" s="120"/>
      <c r="E176" s="120"/>
      <c r="G176" s="120"/>
    </row>
    <row r="177" spans="2:7">
      <c r="B177" s="120"/>
      <c r="C177" s="129"/>
      <c r="D177" s="120"/>
      <c r="E177" s="120"/>
      <c r="G177" s="120"/>
    </row>
    <row r="178" spans="2:7">
      <c r="B178" s="120"/>
      <c r="C178" s="129"/>
      <c r="D178" s="120"/>
      <c r="E178" s="120"/>
      <c r="G178" s="120"/>
    </row>
    <row r="179" spans="2:7">
      <c r="B179" s="120"/>
      <c r="C179" s="129"/>
      <c r="D179" s="120"/>
      <c r="E179" s="120"/>
      <c r="G179" s="120"/>
    </row>
    <row r="180" spans="2:7">
      <c r="B180" s="120"/>
      <c r="C180" s="129"/>
      <c r="D180" s="120"/>
      <c r="E180" s="120"/>
      <c r="G180" s="120"/>
    </row>
    <row r="181" spans="2:7">
      <c r="B181" s="120"/>
      <c r="C181" s="129"/>
      <c r="D181" s="120"/>
      <c r="E181" s="120"/>
      <c r="G181" s="120"/>
    </row>
    <row r="182" spans="2:7">
      <c r="B182" s="120"/>
      <c r="C182" s="129"/>
      <c r="D182" s="120"/>
      <c r="E182" s="120"/>
      <c r="G182" s="120"/>
    </row>
    <row r="183" spans="2:7">
      <c r="B183" s="120"/>
      <c r="C183" s="129"/>
      <c r="D183" s="120"/>
      <c r="E183" s="120"/>
      <c r="G183" s="120"/>
    </row>
    <row r="184" spans="2:7">
      <c r="B184" s="120"/>
      <c r="C184" s="129"/>
      <c r="D184" s="120"/>
      <c r="E184" s="120"/>
      <c r="G184" s="120"/>
    </row>
    <row r="185" spans="2:7">
      <c r="B185" s="120"/>
      <c r="C185" s="129"/>
      <c r="D185" s="120"/>
      <c r="E185" s="120"/>
      <c r="G185" s="120"/>
    </row>
    <row r="186" spans="2:7">
      <c r="B186" s="120"/>
      <c r="C186" s="129"/>
      <c r="D186" s="120"/>
      <c r="E186" s="120"/>
      <c r="G186" s="120"/>
    </row>
    <row r="187" spans="2:7">
      <c r="B187" s="120"/>
      <c r="C187" s="129"/>
      <c r="D187" s="120"/>
      <c r="E187" s="120"/>
      <c r="G187" s="120"/>
    </row>
    <row r="188" spans="2:7">
      <c r="B188" s="120"/>
      <c r="C188" s="129"/>
      <c r="D188" s="120"/>
      <c r="E188" s="120"/>
      <c r="G188" s="120"/>
    </row>
    <row r="189" spans="2:7">
      <c r="B189" s="120"/>
      <c r="C189" s="129"/>
      <c r="D189" s="120"/>
      <c r="E189" s="120"/>
      <c r="G189" s="120"/>
    </row>
    <row r="190" spans="2:7">
      <c r="B190" s="120"/>
      <c r="C190" s="129"/>
      <c r="D190" s="120"/>
      <c r="E190" s="120"/>
      <c r="G190" s="120"/>
    </row>
    <row r="191" spans="2:7">
      <c r="B191" s="120"/>
      <c r="C191" s="129"/>
      <c r="D191" s="120"/>
      <c r="E191" s="120"/>
      <c r="G191" s="120"/>
    </row>
    <row r="192" spans="2:7">
      <c r="B192" s="120"/>
      <c r="C192" s="129"/>
      <c r="D192" s="120"/>
      <c r="E192" s="120"/>
      <c r="G192" s="120"/>
    </row>
    <row r="193" spans="2:7">
      <c r="B193" s="120"/>
      <c r="C193" s="129"/>
      <c r="D193" s="120"/>
      <c r="E193" s="120"/>
      <c r="G193" s="120"/>
    </row>
    <row r="194" spans="2:7">
      <c r="B194" s="120"/>
      <c r="C194" s="129"/>
      <c r="D194" s="120"/>
      <c r="E194" s="120"/>
      <c r="G194" s="120"/>
    </row>
    <row r="195" spans="2:7">
      <c r="B195" s="120"/>
      <c r="C195" s="129"/>
      <c r="D195" s="120"/>
      <c r="E195" s="120"/>
      <c r="G195" s="120"/>
    </row>
    <row r="196" spans="2:7">
      <c r="B196" s="120"/>
      <c r="C196" s="129"/>
      <c r="D196" s="120"/>
      <c r="E196" s="120"/>
      <c r="G196" s="120"/>
    </row>
    <row r="197" spans="2:7">
      <c r="B197" s="120"/>
      <c r="C197" s="129"/>
      <c r="D197" s="120"/>
      <c r="E197" s="120"/>
      <c r="G197" s="120"/>
    </row>
    <row r="198" spans="2:7">
      <c r="B198" s="120"/>
      <c r="C198" s="129"/>
      <c r="D198" s="120"/>
      <c r="E198" s="120"/>
      <c r="G198" s="120"/>
    </row>
    <row r="199" spans="2:7">
      <c r="B199" s="120"/>
      <c r="D199" s="120"/>
      <c r="E199" s="120"/>
      <c r="G199" s="120"/>
    </row>
    <row r="200" spans="2:7">
      <c r="B200" s="120"/>
      <c r="D200" s="120"/>
      <c r="E200" s="120"/>
      <c r="G200" s="120"/>
    </row>
    <row r="201" spans="2:7">
      <c r="B201" s="120"/>
      <c r="D201" s="120"/>
      <c r="E201" s="120"/>
      <c r="G201" s="120"/>
    </row>
    <row r="202" spans="2:7">
      <c r="B202" s="120"/>
      <c r="D202" s="120"/>
      <c r="E202" s="120"/>
      <c r="G202" s="120"/>
    </row>
    <row r="203" spans="2:7">
      <c r="B203" s="120"/>
      <c r="D203" s="120"/>
      <c r="E203" s="120"/>
      <c r="G203" s="120"/>
    </row>
    <row r="204" spans="2:7">
      <c r="B204" s="120"/>
      <c r="D204" s="120"/>
      <c r="E204" s="120"/>
      <c r="G204" s="120"/>
    </row>
    <row r="205" spans="2:7">
      <c r="B205" s="120"/>
      <c r="D205" s="120"/>
      <c r="E205" s="120"/>
      <c r="G205" s="120"/>
    </row>
    <row r="206" spans="2:7">
      <c r="B206" s="120"/>
      <c r="D206" s="120"/>
      <c r="E206" s="120"/>
      <c r="G206" s="120"/>
    </row>
    <row r="207" spans="2:7">
      <c r="B207" s="120"/>
      <c r="D207" s="120"/>
      <c r="E207" s="120"/>
      <c r="G207" s="120"/>
    </row>
    <row r="208" spans="2:7">
      <c r="B208" s="120"/>
      <c r="D208" s="120"/>
      <c r="E208" s="120"/>
      <c r="G208" s="120"/>
    </row>
    <row r="209" spans="1:9">
      <c r="B209" s="120"/>
      <c r="D209" s="120"/>
      <c r="E209" s="120"/>
      <c r="G209" s="120"/>
    </row>
    <row r="210" spans="1:9">
      <c r="B210" s="120"/>
      <c r="D210" s="130"/>
      <c r="E210" s="130"/>
    </row>
    <row r="211" spans="1:9">
      <c r="B211" s="120"/>
      <c r="D211" s="130"/>
      <c r="E211" s="130"/>
    </row>
    <row r="212" spans="1:9">
      <c r="B212" s="120"/>
      <c r="D212" s="131"/>
      <c r="E212" s="131"/>
    </row>
    <row r="213" spans="1:9" s="85" customFormat="1">
      <c r="A213" s="86"/>
      <c r="B213" s="120"/>
      <c r="C213" s="86"/>
      <c r="D213" s="132"/>
      <c r="E213" s="132"/>
      <c r="G213" s="86"/>
      <c r="H213" s="86"/>
      <c r="I213" s="86"/>
    </row>
    <row r="214" spans="1:9" s="85" customFormat="1">
      <c r="A214" s="86"/>
      <c r="B214" s="86"/>
      <c r="C214" s="86"/>
      <c r="D214" s="86"/>
      <c r="E214" s="86"/>
      <c r="G214" s="86"/>
      <c r="H214" s="86"/>
      <c r="I214" s="86"/>
    </row>
    <row r="215" spans="1:9" s="85" customFormat="1">
      <c r="A215" s="86"/>
      <c r="B215" s="86"/>
      <c r="C215" s="86"/>
      <c r="D215" s="86"/>
      <c r="E215" s="86"/>
      <c r="G215" s="86"/>
      <c r="H215" s="86"/>
      <c r="I215" s="86"/>
    </row>
    <row r="216" spans="1:9" s="85" customFormat="1">
      <c r="A216" s="86"/>
      <c r="B216" s="86"/>
      <c r="C216" s="86"/>
      <c r="D216" s="86"/>
      <c r="E216" s="86"/>
      <c r="G216" s="86"/>
      <c r="H216" s="86"/>
      <c r="I216" s="86"/>
    </row>
    <row r="217" spans="1:9" s="85" customFormat="1">
      <c r="A217" s="86"/>
      <c r="B217" s="86"/>
      <c r="C217" s="86"/>
      <c r="D217" s="86"/>
      <c r="E217" s="86"/>
      <c r="G217" s="86"/>
      <c r="H217" s="86"/>
      <c r="I217" s="86"/>
    </row>
    <row r="218" spans="1:9" s="85" customFormat="1">
      <c r="A218" s="86"/>
      <c r="B218" s="86"/>
      <c r="C218" s="86"/>
      <c r="D218" s="86"/>
      <c r="E218" s="86"/>
      <c r="G218" s="86"/>
      <c r="H218" s="86"/>
      <c r="I218" s="86"/>
    </row>
    <row r="219" spans="1:9" s="85" customFormat="1">
      <c r="A219" s="86"/>
      <c r="B219" s="86"/>
      <c r="C219" s="86"/>
      <c r="D219" s="86"/>
      <c r="E219" s="86"/>
      <c r="G219" s="86"/>
      <c r="H219" s="86"/>
      <c r="I219" s="86"/>
    </row>
    <row r="220" spans="1:9" s="85" customFormat="1">
      <c r="A220" s="86"/>
      <c r="B220" s="86"/>
      <c r="C220" s="86"/>
      <c r="D220" s="86"/>
      <c r="E220" s="86"/>
      <c r="G220" s="86"/>
      <c r="H220" s="86"/>
      <c r="I220" s="86"/>
    </row>
    <row r="221" spans="1:9" s="85" customFormat="1">
      <c r="A221" s="86"/>
      <c r="B221" s="86"/>
      <c r="C221" s="86"/>
      <c r="D221" s="86"/>
      <c r="E221" s="86"/>
      <c r="G221" s="86"/>
      <c r="H221" s="86"/>
      <c r="I221" s="86"/>
    </row>
    <row r="222" spans="1:9" s="85" customFormat="1">
      <c r="A222" s="86"/>
      <c r="B222" s="86"/>
      <c r="C222" s="86"/>
      <c r="D222" s="86"/>
      <c r="E222" s="86"/>
      <c r="G222" s="86"/>
      <c r="H222" s="86"/>
      <c r="I222" s="86"/>
    </row>
    <row r="223" spans="1:9" s="85" customFormat="1">
      <c r="A223" s="86"/>
      <c r="B223" s="86"/>
      <c r="C223" s="86"/>
      <c r="D223" s="86"/>
      <c r="E223" s="86"/>
      <c r="G223" s="86"/>
      <c r="H223" s="86"/>
      <c r="I223" s="86"/>
    </row>
    <row r="224" spans="1:9" s="85" customFormat="1">
      <c r="A224" s="86"/>
      <c r="B224" s="86"/>
      <c r="C224" s="86"/>
      <c r="D224" s="86"/>
      <c r="E224" s="86"/>
      <c r="G224" s="86"/>
      <c r="H224" s="86"/>
      <c r="I224" s="86"/>
    </row>
    <row r="225" spans="1:9" s="85" customFormat="1">
      <c r="A225" s="86"/>
      <c r="B225" s="86"/>
      <c r="C225" s="86"/>
      <c r="D225" s="86"/>
      <c r="E225" s="86"/>
      <c r="G225" s="86"/>
      <c r="H225" s="86"/>
      <c r="I225" s="86"/>
    </row>
    <row r="226" spans="1:9" s="85" customFormat="1">
      <c r="A226" s="86"/>
      <c r="B226" s="86"/>
      <c r="C226" s="86"/>
      <c r="D226" s="86"/>
      <c r="E226" s="86"/>
      <c r="G226" s="86"/>
      <c r="H226" s="86"/>
      <c r="I226" s="86"/>
    </row>
    <row r="227" spans="1:9" s="85" customFormat="1">
      <c r="A227" s="86"/>
      <c r="B227" s="86"/>
      <c r="C227" s="86"/>
      <c r="D227" s="86"/>
      <c r="E227" s="86"/>
      <c r="G227" s="86"/>
      <c r="H227" s="86"/>
      <c r="I227" s="86"/>
    </row>
    <row r="228" spans="1:9" s="85" customFormat="1">
      <c r="A228" s="86"/>
      <c r="B228" s="86"/>
      <c r="C228" s="86"/>
      <c r="D228" s="86"/>
      <c r="E228" s="86"/>
      <c r="G228" s="86"/>
      <c r="H228" s="86"/>
      <c r="I228" s="86"/>
    </row>
  </sheetData>
  <mergeCells count="11">
    <mergeCell ref="C102:D102"/>
    <mergeCell ref="A11:D11"/>
    <mergeCell ref="A12:D12"/>
    <mergeCell ref="A13:D13"/>
    <mergeCell ref="A14:D14"/>
    <mergeCell ref="A17:A18"/>
    <mergeCell ref="B17:B18"/>
    <mergeCell ref="C93:D93"/>
    <mergeCell ref="C95:D95"/>
    <mergeCell ref="C96:D96"/>
    <mergeCell ref="C101:D101"/>
  </mergeCells>
  <pageMargins left="1.1811023622047245" right="0.11811023622047245" top="0.98425196850393704" bottom="1.7716535433070868" header="0.59055118110236227" footer="0.43307086614173229"/>
  <pageSetup paperSize="5" scale="85" orientation="portrait" verticalDpi="0" r:id="rId1"/>
  <drawing r:id="rId2"/>
</worksheet>
</file>

<file path=xl/worksheets/sheet4.xml><?xml version="1.0" encoding="utf-8"?>
<worksheet xmlns="http://schemas.openxmlformats.org/spreadsheetml/2006/main" xmlns:r="http://schemas.openxmlformats.org/officeDocument/2006/relationships">
  <dimension ref="A14:I227"/>
  <sheetViews>
    <sheetView topLeftCell="A89" workbookViewId="0">
      <selection activeCell="C90" sqref="C90"/>
    </sheetView>
  </sheetViews>
  <sheetFormatPr defaultColWidth="9.7109375" defaultRowHeight="12.75"/>
  <cols>
    <col min="1" max="1" width="5" style="86" customWidth="1"/>
    <col min="2" max="2" width="51.7109375" style="86" customWidth="1"/>
    <col min="3" max="3" width="22.5703125" style="86" customWidth="1"/>
    <col min="4" max="4" width="23.28515625" style="86" customWidth="1"/>
    <col min="5" max="5" width="22.28515625" style="86" customWidth="1"/>
    <col min="6" max="6" width="18.42578125" style="85" customWidth="1"/>
    <col min="7" max="7" width="22.28515625" style="86" customWidth="1"/>
    <col min="8" max="8" width="19.140625" style="86" customWidth="1"/>
    <col min="9" max="9" width="5.42578125" style="86" customWidth="1"/>
    <col min="10" max="10" width="17.5703125" style="86" customWidth="1"/>
    <col min="11" max="11" width="6.85546875" style="86" customWidth="1"/>
    <col min="12" max="16384" width="9.7109375" style="86"/>
  </cols>
  <sheetData>
    <row r="14" spans="1:5" ht="12.75" customHeight="1">
      <c r="A14" s="586" t="s">
        <v>316</v>
      </c>
      <c r="B14" s="586"/>
      <c r="C14" s="586"/>
      <c r="D14" s="586"/>
      <c r="E14" s="84"/>
    </row>
    <row r="15" spans="1:5" ht="12.75" customHeight="1">
      <c r="A15" s="586" t="s">
        <v>249</v>
      </c>
      <c r="B15" s="586"/>
      <c r="C15" s="586"/>
      <c r="D15" s="586"/>
      <c r="E15" s="84"/>
    </row>
    <row r="16" spans="1:5" ht="12.75" customHeight="1">
      <c r="A16" s="586" t="s">
        <v>410</v>
      </c>
      <c r="B16" s="586"/>
      <c r="C16" s="586"/>
      <c r="D16" s="586"/>
      <c r="E16" s="84"/>
    </row>
    <row r="17" spans="1:9" s="85" customFormat="1" ht="12.75" customHeight="1">
      <c r="A17" s="586" t="s">
        <v>319</v>
      </c>
      <c r="B17" s="586"/>
      <c r="C17" s="586"/>
      <c r="D17" s="586"/>
      <c r="E17" s="84"/>
      <c r="G17" s="86"/>
      <c r="H17" s="86"/>
      <c r="I17" s="86"/>
    </row>
    <row r="18" spans="1:9" s="85" customFormat="1" ht="12.75" customHeight="1">
      <c r="A18" s="87"/>
      <c r="B18" s="87"/>
      <c r="C18" s="87"/>
      <c r="D18" s="87"/>
      <c r="E18" s="84"/>
      <c r="G18" s="86"/>
      <c r="H18" s="86"/>
      <c r="I18" s="86"/>
    </row>
    <row r="19" spans="1:9" s="85" customFormat="1" ht="12.75" customHeight="1">
      <c r="A19" s="87"/>
      <c r="B19" s="87"/>
      <c r="C19" s="87"/>
      <c r="D19" s="87"/>
      <c r="E19" s="84"/>
      <c r="G19" s="86"/>
      <c r="H19" s="86"/>
      <c r="I19" s="86"/>
    </row>
    <row r="20" spans="1:9" s="85" customFormat="1" ht="12.75" customHeight="1" thickBot="1">
      <c r="A20" s="86"/>
      <c r="B20" s="88"/>
      <c r="C20" s="84"/>
      <c r="D20" s="89" t="s">
        <v>185</v>
      </c>
      <c r="E20" s="84"/>
      <c r="G20" s="86"/>
      <c r="H20" s="86"/>
      <c r="I20" s="86"/>
    </row>
    <row r="21" spans="1:9" s="85" customFormat="1" ht="12.75" customHeight="1">
      <c r="A21" s="587"/>
      <c r="B21" s="589" t="s">
        <v>54</v>
      </c>
      <c r="C21" s="90" t="s">
        <v>411</v>
      </c>
      <c r="D21" s="90" t="s">
        <v>230</v>
      </c>
      <c r="E21" s="86"/>
      <c r="G21" s="86"/>
      <c r="H21" s="86"/>
      <c r="I21" s="86"/>
    </row>
    <row r="22" spans="1:9" ht="12.75" customHeight="1" thickBot="1">
      <c r="A22" s="588"/>
      <c r="B22" s="590"/>
      <c r="C22" s="91" t="s">
        <v>322</v>
      </c>
      <c r="D22" s="91" t="s">
        <v>322</v>
      </c>
    </row>
    <row r="23" spans="1:9" ht="18.75" customHeight="1" thickBot="1">
      <c r="A23" s="92">
        <v>1</v>
      </c>
      <c r="B23" s="93">
        <v>2</v>
      </c>
      <c r="C23" s="93">
        <v>3</v>
      </c>
      <c r="D23" s="93">
        <v>4</v>
      </c>
    </row>
    <row r="24" spans="1:9" ht="20.100000000000001" customHeight="1">
      <c r="A24" s="250" t="s">
        <v>419</v>
      </c>
      <c r="B24" s="251" t="s">
        <v>420</v>
      </c>
      <c r="C24" s="252"/>
      <c r="D24" s="252"/>
    </row>
    <row r="25" spans="1:9" ht="20.100000000000001" customHeight="1">
      <c r="A25" s="250">
        <v>1</v>
      </c>
      <c r="B25" s="251" t="s">
        <v>41</v>
      </c>
      <c r="C25" s="252"/>
      <c r="D25" s="252"/>
    </row>
    <row r="26" spans="1:9" ht="20.100000000000001" customHeight="1">
      <c r="A26" s="250">
        <v>2</v>
      </c>
      <c r="B26" s="251" t="s">
        <v>8</v>
      </c>
      <c r="C26" s="253"/>
      <c r="D26" s="253"/>
    </row>
    <row r="27" spans="1:9" ht="20.100000000000001" customHeight="1">
      <c r="A27" s="250">
        <v>3</v>
      </c>
      <c r="B27" s="251" t="s">
        <v>30</v>
      </c>
      <c r="C27" s="254">
        <v>32678773631.41</v>
      </c>
      <c r="D27" s="254">
        <v>31444404261.59</v>
      </c>
    </row>
    <row r="28" spans="1:9" ht="20.100000000000001" customHeight="1">
      <c r="A28" s="250">
        <v>4</v>
      </c>
      <c r="B28" s="251" t="s">
        <v>57</v>
      </c>
      <c r="C28" s="254">
        <v>23435472069.830002</v>
      </c>
      <c r="D28" s="254">
        <v>60070288890.5</v>
      </c>
      <c r="E28" s="100"/>
    </row>
    <row r="29" spans="1:9" ht="20.100000000000001" customHeight="1">
      <c r="A29" s="250">
        <v>5</v>
      </c>
      <c r="B29" s="251" t="s">
        <v>421</v>
      </c>
      <c r="C29" s="258">
        <v>20523375193.060001</v>
      </c>
      <c r="D29" s="253">
        <v>13060829257</v>
      </c>
    </row>
    <row r="30" spans="1:9" ht="20.100000000000001" customHeight="1">
      <c r="A30" s="250">
        <v>6</v>
      </c>
      <c r="B30" s="251" t="s">
        <v>422</v>
      </c>
      <c r="C30" s="259">
        <v>186385938818</v>
      </c>
      <c r="D30" s="259">
        <v>155267040583.44</v>
      </c>
      <c r="E30" s="103"/>
      <c r="F30" s="104"/>
    </row>
    <row r="31" spans="1:9" ht="20.100000000000001" customHeight="1">
      <c r="A31" s="260">
        <v>7</v>
      </c>
      <c r="B31" s="261" t="s">
        <v>423</v>
      </c>
      <c r="C31" s="262">
        <f>SUM(C27:C30)</f>
        <v>263023559712.29999</v>
      </c>
      <c r="D31" s="262">
        <f>SUM(D27:D30)</f>
        <v>259842562992.53</v>
      </c>
      <c r="E31" s="103"/>
      <c r="F31" s="104"/>
    </row>
    <row r="32" spans="1:9" ht="20.100000000000001" customHeight="1">
      <c r="A32" s="260">
        <v>8</v>
      </c>
      <c r="B32" s="251" t="s">
        <v>31</v>
      </c>
      <c r="C32" s="259"/>
      <c r="D32" s="259"/>
      <c r="E32" s="103"/>
      <c r="F32" s="104"/>
    </row>
    <row r="33" spans="1:6" ht="20.100000000000001" customHeight="1">
      <c r="A33" s="260">
        <v>9</v>
      </c>
      <c r="B33" s="251" t="s">
        <v>366</v>
      </c>
      <c r="C33" s="259"/>
      <c r="D33" s="259"/>
      <c r="E33" s="103"/>
      <c r="F33" s="104"/>
    </row>
    <row r="34" spans="1:6" ht="20.100000000000001" customHeight="1">
      <c r="A34" s="260">
        <v>10</v>
      </c>
      <c r="B34" s="251" t="s">
        <v>43</v>
      </c>
      <c r="C34" s="259">
        <v>26128629875</v>
      </c>
      <c r="D34" s="259">
        <v>16858162174</v>
      </c>
      <c r="E34" s="103"/>
      <c r="F34" s="104"/>
    </row>
    <row r="35" spans="1:6" ht="20.100000000000001" customHeight="1">
      <c r="A35" s="260">
        <v>11</v>
      </c>
      <c r="B35" s="251" t="s">
        <v>424</v>
      </c>
      <c r="C35" s="259">
        <v>29422625938</v>
      </c>
      <c r="D35" s="259">
        <v>28648950760</v>
      </c>
      <c r="E35" s="103"/>
      <c r="F35" s="104"/>
    </row>
    <row r="36" spans="1:6" ht="20.100000000000001" customHeight="1">
      <c r="A36" s="260">
        <v>12</v>
      </c>
      <c r="B36" s="251" t="s">
        <v>9</v>
      </c>
      <c r="C36" s="259">
        <v>807995010000</v>
      </c>
      <c r="D36" s="259">
        <v>731733741000</v>
      </c>
      <c r="E36" s="103"/>
      <c r="F36" s="104"/>
    </row>
    <row r="37" spans="1:6" ht="20.100000000000001" customHeight="1">
      <c r="A37" s="260">
        <v>13</v>
      </c>
      <c r="B37" s="251" t="s">
        <v>425</v>
      </c>
      <c r="C37" s="259">
        <v>199009572278</v>
      </c>
      <c r="D37" s="259">
        <v>72728590000</v>
      </c>
      <c r="E37" s="103"/>
      <c r="F37" s="104"/>
    </row>
    <row r="38" spans="1:6" ht="20.100000000000001" customHeight="1">
      <c r="A38" s="260">
        <v>14</v>
      </c>
      <c r="B38" s="261" t="s">
        <v>426</v>
      </c>
      <c r="C38" s="262">
        <f>SUM(C34:C37)</f>
        <v>1062555838091</v>
      </c>
      <c r="D38" s="262">
        <f>SUM(D34:D37)</f>
        <v>849969443934</v>
      </c>
      <c r="E38" s="103"/>
      <c r="F38" s="104"/>
    </row>
    <row r="39" spans="1:6" ht="20.100000000000001" customHeight="1">
      <c r="A39" s="260">
        <v>15</v>
      </c>
      <c r="B39" s="251" t="s">
        <v>368</v>
      </c>
      <c r="C39" s="259"/>
      <c r="D39" s="259"/>
      <c r="E39" s="103"/>
      <c r="F39" s="104"/>
    </row>
    <row r="40" spans="1:6" ht="20.100000000000001" customHeight="1">
      <c r="A40" s="260">
        <v>16</v>
      </c>
      <c r="B40" s="251" t="s">
        <v>427</v>
      </c>
      <c r="C40" s="259">
        <v>0</v>
      </c>
      <c r="D40" s="259">
        <v>0</v>
      </c>
      <c r="E40" s="103"/>
      <c r="F40" s="104"/>
    </row>
    <row r="41" spans="1:6" ht="20.100000000000001" customHeight="1">
      <c r="A41" s="260">
        <v>17</v>
      </c>
      <c r="B41" s="251" t="s">
        <v>40</v>
      </c>
      <c r="C41" s="259">
        <v>0</v>
      </c>
      <c r="D41" s="259">
        <v>180164016500</v>
      </c>
      <c r="E41" s="103"/>
      <c r="F41" s="104"/>
    </row>
    <row r="42" spans="1:6" ht="20.100000000000001" customHeight="1">
      <c r="A42" s="260">
        <v>18</v>
      </c>
      <c r="B42" s="251" t="s">
        <v>428</v>
      </c>
      <c r="C42" s="259">
        <v>40789358000</v>
      </c>
      <c r="D42" s="259">
        <v>3000000000</v>
      </c>
      <c r="E42" s="103"/>
      <c r="F42" s="104"/>
    </row>
    <row r="43" spans="1:6" ht="20.100000000000001" customHeight="1">
      <c r="A43" s="260">
        <v>19</v>
      </c>
      <c r="B43" s="251" t="s">
        <v>369</v>
      </c>
      <c r="C43" s="259">
        <v>162495600000</v>
      </c>
      <c r="D43" s="259">
        <v>72423652000</v>
      </c>
      <c r="E43" s="103"/>
      <c r="F43" s="104"/>
    </row>
    <row r="44" spans="1:6" ht="20.100000000000001" customHeight="1">
      <c r="A44" s="260">
        <v>20</v>
      </c>
      <c r="B44" s="261" t="s">
        <v>429</v>
      </c>
      <c r="C44" s="262">
        <f>SUM(C40:C43)</f>
        <v>203284958000</v>
      </c>
      <c r="D44" s="262">
        <f>SUM(D40:D43)</f>
        <v>255587668500</v>
      </c>
      <c r="E44" s="103"/>
      <c r="F44" s="104"/>
    </row>
    <row r="45" spans="1:6" ht="20.100000000000001" customHeight="1">
      <c r="A45" s="260">
        <v>21</v>
      </c>
      <c r="B45" s="251" t="s">
        <v>430</v>
      </c>
      <c r="C45" s="259"/>
      <c r="D45" s="259"/>
      <c r="E45" s="103"/>
      <c r="F45" s="104"/>
    </row>
    <row r="46" spans="1:6" ht="20.100000000000001" customHeight="1">
      <c r="A46" s="260">
        <v>22</v>
      </c>
      <c r="B46" s="251" t="s">
        <v>4</v>
      </c>
      <c r="C46" s="259">
        <v>75260324906</v>
      </c>
      <c r="D46" s="259">
        <v>78675684506.649994</v>
      </c>
      <c r="E46" s="103"/>
      <c r="F46" s="104"/>
    </row>
    <row r="47" spans="1:6" ht="20.100000000000001" customHeight="1">
      <c r="A47" s="260">
        <v>23</v>
      </c>
      <c r="B47" s="251" t="s">
        <v>431</v>
      </c>
      <c r="C47" s="259">
        <v>49604500000</v>
      </c>
      <c r="D47" s="259">
        <v>58935212000</v>
      </c>
      <c r="E47" s="103"/>
      <c r="F47" s="104"/>
    </row>
    <row r="48" spans="1:6" ht="23.25" customHeight="1">
      <c r="A48" s="260">
        <v>24</v>
      </c>
      <c r="B48" s="261" t="s">
        <v>432</v>
      </c>
      <c r="C48" s="262">
        <f>SUM(C46:C47)</f>
        <v>124864824906</v>
      </c>
      <c r="D48" s="262">
        <f>SUM(D46:D47)</f>
        <v>137610896506.64999</v>
      </c>
      <c r="E48" s="103"/>
      <c r="F48" s="104"/>
    </row>
    <row r="49" spans="1:6" ht="20.100000000000001" customHeight="1">
      <c r="A49" s="260">
        <v>25</v>
      </c>
      <c r="B49" s="261" t="s">
        <v>433</v>
      </c>
      <c r="C49" s="262">
        <f>C38+C44+C48</f>
        <v>1390705620997</v>
      </c>
      <c r="D49" s="262">
        <f>D38+D44+D48</f>
        <v>1243168008940.6499</v>
      </c>
      <c r="E49" s="103"/>
      <c r="F49" s="104"/>
    </row>
    <row r="50" spans="1:6" ht="20.100000000000001" customHeight="1">
      <c r="A50" s="260">
        <v>26</v>
      </c>
      <c r="B50" s="251" t="s">
        <v>434</v>
      </c>
      <c r="C50" s="259"/>
      <c r="D50" s="259"/>
      <c r="E50" s="103"/>
      <c r="F50" s="104"/>
    </row>
    <row r="51" spans="1:6" ht="20.100000000000001" customHeight="1">
      <c r="A51" s="260">
        <v>27</v>
      </c>
      <c r="B51" s="251" t="s">
        <v>45</v>
      </c>
      <c r="C51" s="259">
        <v>92314725463.389999</v>
      </c>
      <c r="D51" s="259">
        <v>98880922232</v>
      </c>
      <c r="E51" s="103"/>
      <c r="F51" s="104"/>
    </row>
    <row r="52" spans="1:6" ht="20.100000000000001" customHeight="1">
      <c r="A52" s="260">
        <v>28</v>
      </c>
      <c r="B52" s="251" t="s">
        <v>435</v>
      </c>
      <c r="C52" s="259">
        <v>0</v>
      </c>
      <c r="D52" s="259">
        <v>0</v>
      </c>
      <c r="E52" s="103"/>
      <c r="F52" s="104"/>
    </row>
    <row r="53" spans="1:6" ht="20.100000000000001" customHeight="1">
      <c r="A53" s="260">
        <v>29</v>
      </c>
      <c r="B53" s="251" t="s">
        <v>46</v>
      </c>
      <c r="C53" s="259">
        <v>0</v>
      </c>
      <c r="D53" s="259">
        <v>0</v>
      </c>
      <c r="E53" s="103"/>
      <c r="F53" s="104"/>
    </row>
    <row r="54" spans="1:6" ht="20.100000000000001" customHeight="1">
      <c r="A54" s="260">
        <v>30</v>
      </c>
      <c r="B54" s="261" t="s">
        <v>436</v>
      </c>
      <c r="C54" s="262">
        <f>SUM(C51:C53)</f>
        <v>92314725463.389999</v>
      </c>
      <c r="D54" s="262">
        <f>SUM(D51:D53)</f>
        <v>98880922232</v>
      </c>
      <c r="E54" s="103"/>
      <c r="F54" s="104"/>
    </row>
    <row r="55" spans="1:6" ht="20.100000000000001" customHeight="1">
      <c r="A55" s="260">
        <v>31</v>
      </c>
      <c r="B55" s="261" t="s">
        <v>437</v>
      </c>
      <c r="C55" s="262">
        <f>C31+C49+C54</f>
        <v>1746043906172.6899</v>
      </c>
      <c r="D55" s="262">
        <f>D31+D49+D54</f>
        <v>1601891494165.1799</v>
      </c>
      <c r="E55" s="103"/>
      <c r="F55" s="104"/>
    </row>
    <row r="56" spans="1:6" ht="20.100000000000001" customHeight="1">
      <c r="A56" s="260">
        <v>32</v>
      </c>
      <c r="B56" s="261" t="s">
        <v>438</v>
      </c>
      <c r="C56" s="259"/>
      <c r="D56" s="259"/>
      <c r="E56" s="103"/>
      <c r="F56" s="104"/>
    </row>
    <row r="57" spans="1:6" ht="20.100000000000001" customHeight="1">
      <c r="A57" s="260">
        <v>33</v>
      </c>
      <c r="B57" s="251" t="s">
        <v>439</v>
      </c>
      <c r="C57" s="259">
        <v>735883140260</v>
      </c>
      <c r="D57" s="259">
        <v>728140634588</v>
      </c>
      <c r="E57" s="103"/>
      <c r="F57" s="104"/>
    </row>
    <row r="58" spans="1:6" ht="20.100000000000001" customHeight="1">
      <c r="A58" s="260">
        <v>34</v>
      </c>
      <c r="B58" s="251" t="s">
        <v>440</v>
      </c>
      <c r="C58" s="259">
        <v>347400353036.56</v>
      </c>
      <c r="D58" s="259">
        <v>113665048730.7</v>
      </c>
      <c r="E58" s="103"/>
      <c r="F58" s="104"/>
    </row>
    <row r="59" spans="1:6" ht="20.100000000000001" customHeight="1">
      <c r="A59" s="260">
        <v>35</v>
      </c>
      <c r="B59" s="251" t="s">
        <v>441</v>
      </c>
      <c r="C59" s="259">
        <v>0</v>
      </c>
      <c r="D59" s="259">
        <v>168379170548.20001</v>
      </c>
      <c r="E59" s="103"/>
      <c r="F59" s="104"/>
    </row>
    <row r="60" spans="1:6" ht="20.100000000000001" customHeight="1">
      <c r="A60" s="260">
        <v>36</v>
      </c>
      <c r="B60" s="251" t="s">
        <v>268</v>
      </c>
      <c r="C60" s="259">
        <v>0</v>
      </c>
      <c r="D60" s="259">
        <v>5739038107</v>
      </c>
      <c r="E60" s="103"/>
      <c r="F60" s="104"/>
    </row>
    <row r="61" spans="1:6" ht="20.100000000000001" customHeight="1">
      <c r="A61" s="260">
        <v>37</v>
      </c>
      <c r="B61" s="251" t="s">
        <v>267</v>
      </c>
      <c r="C61" s="259">
        <v>0</v>
      </c>
      <c r="D61" s="259">
        <v>19750672203</v>
      </c>
      <c r="E61" s="103"/>
      <c r="F61" s="104"/>
    </row>
    <row r="62" spans="1:6" ht="20.100000000000001" customHeight="1">
      <c r="A62" s="260">
        <v>38</v>
      </c>
      <c r="B62" s="251" t="s">
        <v>284</v>
      </c>
      <c r="C62" s="259">
        <v>4260106262</v>
      </c>
      <c r="D62" s="259">
        <v>2521681411</v>
      </c>
      <c r="E62" s="103"/>
      <c r="F62" s="104"/>
    </row>
    <row r="63" spans="1:6" ht="20.100000000000001" customHeight="1">
      <c r="A63" s="260">
        <v>39</v>
      </c>
      <c r="B63" s="251" t="s">
        <v>285</v>
      </c>
      <c r="C63" s="259">
        <v>0</v>
      </c>
      <c r="D63" s="259">
        <v>0</v>
      </c>
      <c r="E63" s="103"/>
      <c r="F63" s="104"/>
    </row>
    <row r="64" spans="1:6" ht="20.100000000000001" customHeight="1">
      <c r="A64" s="260">
        <v>40</v>
      </c>
      <c r="B64" s="251" t="s">
        <v>269</v>
      </c>
      <c r="C64" s="259">
        <v>28818521623</v>
      </c>
      <c r="D64" s="259">
        <v>48055711613</v>
      </c>
      <c r="E64" s="103"/>
      <c r="F64" s="104"/>
    </row>
    <row r="65" spans="1:6" ht="20.100000000000001" customHeight="1">
      <c r="A65" s="260">
        <v>41</v>
      </c>
      <c r="B65" s="251" t="s">
        <v>442</v>
      </c>
      <c r="C65" s="259">
        <v>19579054926</v>
      </c>
      <c r="D65" s="259">
        <v>17612072213</v>
      </c>
      <c r="E65" s="103"/>
      <c r="F65" s="104"/>
    </row>
    <row r="66" spans="1:6" ht="20.100000000000001" customHeight="1">
      <c r="A66" s="260">
        <v>42</v>
      </c>
      <c r="B66" s="251" t="s">
        <v>443</v>
      </c>
      <c r="C66" s="259">
        <v>0</v>
      </c>
      <c r="D66" s="259">
        <v>819266820</v>
      </c>
      <c r="E66" s="103"/>
      <c r="F66" s="104"/>
    </row>
    <row r="67" spans="1:6" ht="20.100000000000001" customHeight="1">
      <c r="A67" s="260">
        <v>43</v>
      </c>
      <c r="B67" s="251" t="s">
        <v>271</v>
      </c>
      <c r="C67" s="259">
        <v>95633829085.550003</v>
      </c>
      <c r="D67" s="259">
        <v>80035916864.690002</v>
      </c>
      <c r="E67" s="103"/>
      <c r="F67" s="104"/>
    </row>
    <row r="68" spans="1:6" ht="20.100000000000001" customHeight="1">
      <c r="A68" s="260">
        <v>44</v>
      </c>
      <c r="B68" s="251" t="s">
        <v>286</v>
      </c>
      <c r="C68" s="259">
        <v>211536429.80000001</v>
      </c>
      <c r="D68" s="259">
        <v>325254363.89999998</v>
      </c>
      <c r="E68" s="103"/>
      <c r="F68" s="104"/>
    </row>
    <row r="69" spans="1:6" ht="20.100000000000001" customHeight="1">
      <c r="A69" s="260">
        <v>45</v>
      </c>
      <c r="B69" s="251" t="s">
        <v>287</v>
      </c>
      <c r="C69" s="259">
        <v>110148014</v>
      </c>
      <c r="D69" s="259">
        <v>158174389</v>
      </c>
      <c r="E69" s="103"/>
      <c r="F69" s="104"/>
    </row>
    <row r="70" spans="1:6" ht="20.100000000000001" customHeight="1">
      <c r="A70" s="260">
        <v>46</v>
      </c>
      <c r="B70" s="251" t="s">
        <v>444</v>
      </c>
      <c r="C70" s="259">
        <v>0</v>
      </c>
      <c r="D70" s="259">
        <v>0</v>
      </c>
      <c r="E70" s="103"/>
      <c r="F70" s="104"/>
    </row>
    <row r="71" spans="1:6" ht="20.100000000000001" customHeight="1">
      <c r="A71" s="260">
        <v>47</v>
      </c>
      <c r="B71" s="251" t="s">
        <v>445</v>
      </c>
      <c r="C71" s="259">
        <v>0</v>
      </c>
      <c r="D71" s="259">
        <v>0</v>
      </c>
      <c r="E71" s="103"/>
      <c r="F71" s="104"/>
    </row>
    <row r="72" spans="1:6" ht="20.100000000000001" customHeight="1">
      <c r="A72" s="260">
        <v>48</v>
      </c>
      <c r="B72" s="251" t="s">
        <v>446</v>
      </c>
      <c r="C72" s="259">
        <v>523526641</v>
      </c>
      <c r="D72" s="259">
        <v>91785252.030000001</v>
      </c>
      <c r="E72" s="103"/>
      <c r="F72" s="104"/>
    </row>
    <row r="73" spans="1:6" ht="20.100000000000001" customHeight="1">
      <c r="A73" s="260">
        <v>49</v>
      </c>
      <c r="B73" s="251" t="s">
        <v>447</v>
      </c>
      <c r="C73" s="259">
        <v>271311380664</v>
      </c>
      <c r="D73" s="259">
        <v>154701037942</v>
      </c>
      <c r="E73" s="103"/>
      <c r="F73" s="104"/>
    </row>
    <row r="74" spans="1:6" ht="20.100000000000001" customHeight="1">
      <c r="A74" s="260">
        <v>50</v>
      </c>
      <c r="B74" s="251" t="s">
        <v>444</v>
      </c>
      <c r="C74" s="259">
        <v>2823770</v>
      </c>
      <c r="D74" s="259">
        <v>0</v>
      </c>
      <c r="E74" s="103"/>
      <c r="F74" s="104"/>
    </row>
    <row r="75" spans="1:6" ht="20.100000000000001" customHeight="1">
      <c r="A75" s="260">
        <v>51</v>
      </c>
      <c r="B75" s="251" t="s">
        <v>448</v>
      </c>
      <c r="C75" s="259">
        <v>0</v>
      </c>
      <c r="D75" s="259">
        <v>0</v>
      </c>
      <c r="E75" s="103"/>
      <c r="F75" s="104"/>
    </row>
    <row r="76" spans="1:6" ht="20.100000000000001" customHeight="1">
      <c r="A76" s="260">
        <v>52</v>
      </c>
      <c r="B76" s="251" t="s">
        <v>449</v>
      </c>
      <c r="C76" s="259">
        <v>0</v>
      </c>
      <c r="D76" s="259">
        <v>0</v>
      </c>
      <c r="E76" s="103"/>
      <c r="F76" s="104"/>
    </row>
    <row r="77" spans="1:6" ht="20.100000000000001" customHeight="1">
      <c r="A77" s="260">
        <v>53</v>
      </c>
      <c r="B77" s="261" t="s">
        <v>450</v>
      </c>
      <c r="C77" s="262">
        <f>SUM(C57:C76)</f>
        <v>1503734420711.9102</v>
      </c>
      <c r="D77" s="262">
        <f>SUM(D57:D76)</f>
        <v>1339995465045.5198</v>
      </c>
      <c r="E77" s="103"/>
      <c r="F77" s="104"/>
    </row>
    <row r="78" spans="1:6" ht="20.100000000000001" customHeight="1">
      <c r="A78" s="260">
        <v>54</v>
      </c>
      <c r="B78" s="261" t="s">
        <v>451</v>
      </c>
      <c r="C78" s="262">
        <f>C55-C77</f>
        <v>242309485460.77979</v>
      </c>
      <c r="D78" s="262">
        <f>D55-D77</f>
        <v>261896029119.66016</v>
      </c>
      <c r="E78" s="103"/>
      <c r="F78" s="104"/>
    </row>
    <row r="79" spans="1:6" ht="20.100000000000001" customHeight="1">
      <c r="A79" s="260">
        <v>55</v>
      </c>
      <c r="B79" s="261" t="s">
        <v>452</v>
      </c>
      <c r="C79" s="259"/>
      <c r="D79" s="259"/>
      <c r="E79" s="103"/>
      <c r="F79" s="104"/>
    </row>
    <row r="80" spans="1:6" ht="20.100000000000001" customHeight="1">
      <c r="A80" s="260">
        <v>56</v>
      </c>
      <c r="B80" s="251" t="s">
        <v>453</v>
      </c>
      <c r="C80" s="259">
        <v>0</v>
      </c>
      <c r="D80" s="259">
        <v>0</v>
      </c>
      <c r="E80" s="103"/>
      <c r="F80" s="104"/>
    </row>
    <row r="81" spans="1:6" ht="20.100000000000001" customHeight="1">
      <c r="A81" s="260">
        <v>57</v>
      </c>
      <c r="B81" s="251" t="s">
        <v>454</v>
      </c>
      <c r="C81" s="259">
        <v>0</v>
      </c>
      <c r="D81" s="259">
        <v>0</v>
      </c>
      <c r="E81" s="103"/>
      <c r="F81" s="104"/>
    </row>
    <row r="82" spans="1:6" ht="20.100000000000001" customHeight="1">
      <c r="A82" s="260">
        <v>58</v>
      </c>
      <c r="B82" s="251" t="s">
        <v>455</v>
      </c>
      <c r="C82" s="259">
        <v>0</v>
      </c>
      <c r="D82" s="259">
        <v>0</v>
      </c>
      <c r="E82" s="103"/>
      <c r="F82" s="104"/>
    </row>
    <row r="83" spans="1:6" ht="20.100000000000001" customHeight="1">
      <c r="A83" s="260">
        <v>59</v>
      </c>
      <c r="B83" s="251" t="s">
        <v>456</v>
      </c>
      <c r="C83" s="259">
        <v>0</v>
      </c>
      <c r="D83" s="259">
        <v>0</v>
      </c>
      <c r="E83" s="103"/>
      <c r="F83" s="104"/>
    </row>
    <row r="84" spans="1:6" ht="25.5" customHeight="1">
      <c r="A84" s="260">
        <v>60</v>
      </c>
      <c r="B84" s="261" t="s">
        <v>457</v>
      </c>
      <c r="C84" s="262">
        <f>SUM(C80:C83)</f>
        <v>0</v>
      </c>
      <c r="D84" s="262">
        <f>SUM(D80:D83)</f>
        <v>0</v>
      </c>
      <c r="E84" s="103"/>
      <c r="F84" s="104"/>
    </row>
    <row r="85" spans="1:6" ht="20.100000000000001" customHeight="1">
      <c r="A85" s="260">
        <v>61</v>
      </c>
      <c r="B85" s="261" t="s">
        <v>458</v>
      </c>
      <c r="C85" s="262">
        <f>C78+C84</f>
        <v>242309485460.77979</v>
      </c>
      <c r="D85" s="262">
        <f>D78+D84</f>
        <v>261896029119.66016</v>
      </c>
      <c r="E85" s="103"/>
      <c r="F85" s="104"/>
    </row>
    <row r="86" spans="1:6" ht="20.100000000000001" customHeight="1">
      <c r="A86" s="260">
        <v>62</v>
      </c>
      <c r="B86" s="263" t="s">
        <v>459</v>
      </c>
      <c r="C86" s="264"/>
      <c r="D86" s="264"/>
      <c r="E86" s="103"/>
      <c r="F86" s="104"/>
    </row>
    <row r="87" spans="1:6" ht="20.100000000000001" customHeight="1">
      <c r="A87" s="260">
        <v>63</v>
      </c>
      <c r="B87" s="265" t="s">
        <v>460</v>
      </c>
      <c r="C87" s="264">
        <v>0</v>
      </c>
      <c r="D87" s="264">
        <v>0</v>
      </c>
      <c r="E87" s="103"/>
      <c r="F87" s="104"/>
    </row>
    <row r="88" spans="1:6" ht="20.100000000000001" customHeight="1">
      <c r="A88" s="260">
        <v>64</v>
      </c>
      <c r="B88" s="265" t="s">
        <v>302</v>
      </c>
      <c r="C88" s="264">
        <v>963284675</v>
      </c>
      <c r="D88" s="264">
        <v>114900000</v>
      </c>
      <c r="E88" s="103"/>
      <c r="F88" s="104"/>
    </row>
    <row r="89" spans="1:6" ht="20.100000000000001" customHeight="1">
      <c r="A89" s="260">
        <v>65</v>
      </c>
      <c r="B89" s="266" t="s">
        <v>461</v>
      </c>
      <c r="C89" s="267">
        <f>C87-C88</f>
        <v>-963284675</v>
      </c>
      <c r="D89" s="267">
        <f>D87-D88</f>
        <v>-114900000</v>
      </c>
      <c r="E89" s="103"/>
      <c r="F89" s="104"/>
    </row>
    <row r="90" spans="1:6" ht="20.100000000000001" customHeight="1">
      <c r="A90" s="260">
        <v>66</v>
      </c>
      <c r="B90" s="268" t="s">
        <v>462</v>
      </c>
      <c r="C90" s="269">
        <f>C85+C89</f>
        <v>241346200785.77979</v>
      </c>
      <c r="D90" s="269">
        <f>D85+D89</f>
        <v>261781129119.66016</v>
      </c>
      <c r="E90" s="103"/>
      <c r="F90" s="104"/>
    </row>
    <row r="91" spans="1:6" ht="12.75" customHeight="1">
      <c r="A91" s="114"/>
      <c r="B91" s="115"/>
      <c r="C91" s="116"/>
      <c r="D91" s="117"/>
      <c r="E91" s="118"/>
      <c r="F91" s="119"/>
    </row>
    <row r="92" spans="1:6" s="120" customFormat="1" ht="12.75" customHeight="1">
      <c r="B92" s="121"/>
      <c r="C92" s="591" t="s">
        <v>353</v>
      </c>
      <c r="D92" s="591"/>
      <c r="E92" s="122"/>
    </row>
    <row r="93" spans="1:6" s="120" customFormat="1" ht="12.75" customHeight="1">
      <c r="C93" s="123"/>
      <c r="D93" s="123"/>
      <c r="E93" s="122"/>
    </row>
    <row r="94" spans="1:6" s="120" customFormat="1" ht="12.75" customHeight="1">
      <c r="C94" s="592" t="s">
        <v>354</v>
      </c>
      <c r="D94" s="592"/>
      <c r="E94" s="122"/>
    </row>
    <row r="95" spans="1:6" s="120" customFormat="1" ht="12.75" customHeight="1">
      <c r="B95" s="124"/>
      <c r="C95" s="593"/>
      <c r="D95" s="593"/>
      <c r="E95" s="122"/>
    </row>
    <row r="96" spans="1:6" s="120" customFormat="1" ht="12.75" customHeight="1">
      <c r="B96" s="124"/>
      <c r="C96" s="125"/>
      <c r="D96" s="125"/>
      <c r="E96" s="122"/>
    </row>
    <row r="97" spans="2:5" s="120" customFormat="1" ht="12.75" customHeight="1">
      <c r="B97" s="124"/>
      <c r="C97" s="125"/>
      <c r="D97" s="125"/>
      <c r="E97" s="122"/>
    </row>
    <row r="98" spans="2:5" s="120" customFormat="1" ht="12.75" customHeight="1">
      <c r="B98" s="124"/>
      <c r="C98" s="125"/>
      <c r="D98" s="125"/>
      <c r="E98" s="122"/>
    </row>
    <row r="99" spans="2:5" s="120" customFormat="1" ht="12.75" customHeight="1">
      <c r="B99" s="124"/>
      <c r="C99" s="126"/>
      <c r="D99" s="127"/>
      <c r="E99" s="128"/>
    </row>
    <row r="100" spans="2:5" s="120" customFormat="1" ht="12.75" customHeight="1">
      <c r="C100" s="592" t="s">
        <v>355</v>
      </c>
      <c r="D100" s="592"/>
      <c r="E100" s="122"/>
    </row>
    <row r="101" spans="2:5" s="120" customFormat="1" ht="12.75" customHeight="1">
      <c r="B101" s="122"/>
      <c r="C101" s="585"/>
      <c r="D101" s="585"/>
    </row>
    <row r="102" spans="2:5" s="120" customFormat="1" ht="12.75" customHeight="1">
      <c r="C102" s="124"/>
    </row>
    <row r="103" spans="2:5" s="120" customFormat="1" ht="12.75" customHeight="1"/>
    <row r="104" spans="2:5" s="120" customFormat="1" ht="12.75" customHeight="1"/>
    <row r="105" spans="2:5" s="120" customFormat="1" ht="12.75" customHeight="1">
      <c r="C105" s="122"/>
    </row>
    <row r="106" spans="2:5" s="120" customFormat="1" ht="12.75" customHeight="1"/>
    <row r="107" spans="2:5" s="120" customFormat="1" ht="12.75" customHeight="1"/>
    <row r="108" spans="2:5" s="120" customFormat="1" ht="12.75" customHeight="1"/>
    <row r="109" spans="2:5" s="120" customFormat="1" ht="12.75" customHeight="1"/>
    <row r="110" spans="2:5" s="120" customFormat="1" ht="12.75" customHeight="1"/>
    <row r="111" spans="2:5" s="120" customFormat="1" ht="12.75" customHeight="1"/>
    <row r="112" spans="2:5" s="120" customFormat="1" ht="12.75" customHeight="1"/>
    <row r="113" s="120" customFormat="1" ht="12.75" customHeight="1"/>
    <row r="114" s="120" customFormat="1" ht="12.75" customHeigh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pans="2:9" s="120" customFormat="1"/>
    <row r="130" spans="2:9" s="120" customFormat="1"/>
    <row r="131" spans="2:9" s="120" customFormat="1"/>
    <row r="132" spans="2:9" s="120" customFormat="1"/>
    <row r="133" spans="2:9" s="120" customFormat="1"/>
    <row r="134" spans="2:9" s="120" customFormat="1"/>
    <row r="135" spans="2:9">
      <c r="C135" s="129"/>
      <c r="D135" s="129"/>
      <c r="E135" s="129"/>
      <c r="F135" s="129"/>
      <c r="I135" s="100"/>
    </row>
    <row r="136" spans="2:9">
      <c r="C136" s="129"/>
      <c r="D136" s="129"/>
      <c r="E136" s="129"/>
      <c r="F136" s="129"/>
      <c r="G136" s="100"/>
    </row>
    <row r="137" spans="2:9">
      <c r="C137" s="129"/>
      <c r="D137" s="129"/>
      <c r="E137" s="129"/>
      <c r="F137" s="129"/>
      <c r="G137" s="100"/>
    </row>
    <row r="138" spans="2:9">
      <c r="C138" s="129"/>
      <c r="D138" s="129"/>
      <c r="E138" s="129"/>
      <c r="F138" s="129"/>
    </row>
    <row r="139" spans="2:9">
      <c r="B139" s="120"/>
      <c r="C139" s="129"/>
      <c r="D139" s="120"/>
      <c r="E139" s="120"/>
      <c r="G139" s="120"/>
    </row>
    <row r="140" spans="2:9">
      <c r="B140" s="120"/>
      <c r="C140" s="129"/>
      <c r="D140" s="120"/>
      <c r="E140" s="120"/>
      <c r="G140" s="120"/>
    </row>
    <row r="141" spans="2:9">
      <c r="B141" s="120"/>
      <c r="C141" s="129"/>
      <c r="D141" s="120"/>
      <c r="E141" s="120"/>
      <c r="G141" s="120"/>
    </row>
    <row r="142" spans="2:9">
      <c r="B142" s="120"/>
      <c r="C142" s="129"/>
      <c r="D142" s="120"/>
      <c r="E142" s="120"/>
      <c r="G142" s="120"/>
    </row>
    <row r="143" spans="2:9">
      <c r="B143" s="120"/>
      <c r="C143" s="129"/>
      <c r="D143" s="120"/>
      <c r="E143" s="120"/>
      <c r="G143" s="120"/>
    </row>
    <row r="144" spans="2:9">
      <c r="B144" s="120"/>
      <c r="C144" s="129"/>
      <c r="D144" s="120"/>
      <c r="E144" s="120"/>
      <c r="G144" s="120"/>
    </row>
    <row r="145" spans="2:7">
      <c r="B145" s="120"/>
      <c r="C145" s="129"/>
      <c r="D145" s="120"/>
      <c r="E145" s="120"/>
      <c r="G145" s="120"/>
    </row>
    <row r="146" spans="2:7">
      <c r="B146" s="120"/>
      <c r="C146" s="129"/>
      <c r="D146" s="120"/>
      <c r="E146" s="120"/>
      <c r="G146" s="120"/>
    </row>
    <row r="147" spans="2:7">
      <c r="B147" s="120"/>
      <c r="C147" s="129"/>
      <c r="D147" s="120"/>
      <c r="E147" s="120"/>
      <c r="G147" s="120"/>
    </row>
    <row r="148" spans="2:7">
      <c r="B148" s="120"/>
      <c r="C148" s="129"/>
      <c r="D148" s="120"/>
      <c r="E148" s="120"/>
      <c r="G148" s="120"/>
    </row>
    <row r="149" spans="2:7">
      <c r="B149" s="120"/>
      <c r="C149" s="129"/>
      <c r="D149" s="120"/>
      <c r="E149" s="120"/>
      <c r="G149" s="120"/>
    </row>
    <row r="150" spans="2:7">
      <c r="B150" s="120"/>
      <c r="C150" s="129"/>
      <c r="D150" s="120"/>
      <c r="E150" s="120"/>
      <c r="G150" s="120"/>
    </row>
    <row r="151" spans="2:7">
      <c r="B151" s="120"/>
      <c r="C151" s="129"/>
      <c r="D151" s="120"/>
      <c r="E151" s="120"/>
      <c r="G151" s="120"/>
    </row>
    <row r="152" spans="2:7">
      <c r="B152" s="120"/>
      <c r="C152" s="129"/>
      <c r="D152" s="120"/>
      <c r="E152" s="120"/>
      <c r="G152" s="120"/>
    </row>
    <row r="153" spans="2:7">
      <c r="B153" s="120"/>
      <c r="C153" s="129"/>
      <c r="D153" s="120"/>
      <c r="E153" s="120"/>
      <c r="G153" s="120"/>
    </row>
    <row r="154" spans="2:7">
      <c r="B154" s="120"/>
      <c r="C154" s="129"/>
      <c r="D154" s="120"/>
      <c r="E154" s="120"/>
      <c r="G154" s="120"/>
    </row>
    <row r="155" spans="2:7">
      <c r="B155" s="120"/>
      <c r="C155" s="129"/>
      <c r="D155" s="120"/>
      <c r="E155" s="120"/>
      <c r="G155" s="120"/>
    </row>
    <row r="156" spans="2:7">
      <c r="B156" s="120"/>
      <c r="C156" s="129"/>
      <c r="D156" s="120"/>
      <c r="E156" s="120"/>
      <c r="G156" s="120"/>
    </row>
    <row r="157" spans="2:7">
      <c r="B157" s="120"/>
      <c r="C157" s="129"/>
      <c r="D157" s="120"/>
      <c r="E157" s="120"/>
      <c r="G157" s="120"/>
    </row>
    <row r="158" spans="2:7">
      <c r="B158" s="120"/>
      <c r="C158" s="129"/>
      <c r="D158" s="120"/>
      <c r="E158" s="120"/>
      <c r="G158" s="120"/>
    </row>
    <row r="159" spans="2:7">
      <c r="B159" s="120"/>
      <c r="C159" s="129"/>
      <c r="D159" s="120"/>
      <c r="E159" s="120"/>
      <c r="G159" s="120"/>
    </row>
    <row r="160" spans="2:7">
      <c r="B160" s="120"/>
      <c r="C160" s="129"/>
      <c r="D160" s="120"/>
      <c r="E160" s="120"/>
      <c r="G160" s="120"/>
    </row>
    <row r="161" spans="2:7">
      <c r="B161" s="120"/>
      <c r="C161" s="129"/>
      <c r="D161" s="120"/>
      <c r="E161" s="120"/>
      <c r="G161" s="120"/>
    </row>
    <row r="162" spans="2:7">
      <c r="B162" s="120"/>
      <c r="C162" s="129"/>
      <c r="D162" s="120"/>
      <c r="E162" s="120"/>
      <c r="G162" s="120"/>
    </row>
    <row r="163" spans="2:7">
      <c r="B163" s="120"/>
      <c r="C163" s="129"/>
      <c r="D163" s="120"/>
      <c r="E163" s="120"/>
      <c r="G163" s="120"/>
    </row>
    <row r="164" spans="2:7">
      <c r="B164" s="120"/>
      <c r="C164" s="129"/>
      <c r="D164" s="120"/>
      <c r="E164" s="120"/>
      <c r="G164" s="120"/>
    </row>
    <row r="165" spans="2:7">
      <c r="B165" s="120"/>
      <c r="C165" s="129"/>
      <c r="D165" s="120"/>
      <c r="E165" s="120"/>
      <c r="G165" s="120"/>
    </row>
    <row r="166" spans="2:7">
      <c r="B166" s="120"/>
      <c r="C166" s="129"/>
      <c r="D166" s="120"/>
      <c r="E166" s="120"/>
      <c r="G166" s="120"/>
    </row>
    <row r="167" spans="2:7">
      <c r="B167" s="120"/>
      <c r="C167" s="129"/>
      <c r="D167" s="120"/>
      <c r="E167" s="120"/>
      <c r="G167" s="120"/>
    </row>
    <row r="168" spans="2:7">
      <c r="B168" s="120"/>
      <c r="C168" s="129"/>
      <c r="D168" s="120"/>
      <c r="E168" s="120"/>
      <c r="G168" s="120"/>
    </row>
    <row r="169" spans="2:7">
      <c r="B169" s="120"/>
      <c r="C169" s="129"/>
      <c r="D169" s="120"/>
      <c r="E169" s="120"/>
      <c r="G169" s="120"/>
    </row>
    <row r="170" spans="2:7">
      <c r="B170" s="120"/>
      <c r="C170" s="129"/>
      <c r="D170" s="120"/>
      <c r="E170" s="120"/>
      <c r="G170" s="120"/>
    </row>
    <row r="171" spans="2:7">
      <c r="B171" s="120"/>
      <c r="C171" s="129"/>
      <c r="D171" s="120"/>
      <c r="E171" s="120"/>
      <c r="G171" s="120"/>
    </row>
    <row r="172" spans="2:7">
      <c r="B172" s="120"/>
      <c r="C172" s="129"/>
      <c r="D172" s="120"/>
      <c r="E172" s="120"/>
      <c r="G172" s="120"/>
    </row>
    <row r="173" spans="2:7">
      <c r="B173" s="120"/>
      <c r="C173" s="129"/>
      <c r="D173" s="120"/>
      <c r="E173" s="120"/>
      <c r="G173" s="120"/>
    </row>
    <row r="174" spans="2:7">
      <c r="B174" s="120"/>
      <c r="C174" s="129"/>
      <c r="D174" s="120"/>
      <c r="E174" s="120"/>
      <c r="G174" s="120"/>
    </row>
    <row r="175" spans="2:7">
      <c r="B175" s="120"/>
      <c r="C175" s="129"/>
      <c r="D175" s="120"/>
      <c r="E175" s="120"/>
      <c r="G175" s="120"/>
    </row>
    <row r="176" spans="2:7">
      <c r="B176" s="120"/>
      <c r="C176" s="129"/>
      <c r="D176" s="120"/>
      <c r="E176" s="120"/>
      <c r="G176" s="120"/>
    </row>
    <row r="177" spans="2:7">
      <c r="B177" s="120"/>
      <c r="C177" s="129"/>
      <c r="D177" s="120"/>
      <c r="E177" s="120"/>
      <c r="G177" s="120"/>
    </row>
    <row r="178" spans="2:7">
      <c r="B178" s="120"/>
      <c r="C178" s="129"/>
      <c r="D178" s="120"/>
      <c r="E178" s="120"/>
      <c r="G178" s="120"/>
    </row>
    <row r="179" spans="2:7">
      <c r="B179" s="120"/>
      <c r="C179" s="129"/>
      <c r="D179" s="120"/>
      <c r="E179" s="120"/>
      <c r="G179" s="120"/>
    </row>
    <row r="180" spans="2:7">
      <c r="B180" s="120"/>
      <c r="C180" s="129"/>
      <c r="D180" s="120"/>
      <c r="E180" s="120"/>
      <c r="G180" s="120"/>
    </row>
    <row r="181" spans="2:7">
      <c r="B181" s="120"/>
      <c r="C181" s="129"/>
      <c r="D181" s="120"/>
      <c r="E181" s="120"/>
      <c r="G181" s="120"/>
    </row>
    <row r="182" spans="2:7">
      <c r="B182" s="120"/>
      <c r="C182" s="129"/>
      <c r="D182" s="120"/>
      <c r="E182" s="120"/>
      <c r="G182" s="120"/>
    </row>
    <row r="183" spans="2:7">
      <c r="B183" s="120"/>
      <c r="C183" s="129"/>
      <c r="D183" s="120"/>
      <c r="E183" s="120"/>
      <c r="G183" s="120"/>
    </row>
    <row r="184" spans="2:7">
      <c r="B184" s="120"/>
      <c r="C184" s="129"/>
      <c r="D184" s="120"/>
      <c r="E184" s="120"/>
      <c r="G184" s="120"/>
    </row>
    <row r="185" spans="2:7">
      <c r="B185" s="120"/>
      <c r="C185" s="129"/>
      <c r="D185" s="120"/>
      <c r="E185" s="120"/>
      <c r="G185" s="120"/>
    </row>
    <row r="186" spans="2:7">
      <c r="B186" s="120"/>
      <c r="C186" s="129"/>
      <c r="D186" s="120"/>
      <c r="E186" s="120"/>
      <c r="G186" s="120"/>
    </row>
    <row r="187" spans="2:7">
      <c r="B187" s="120"/>
      <c r="C187" s="129"/>
      <c r="D187" s="120"/>
      <c r="E187" s="120"/>
      <c r="G187" s="120"/>
    </row>
    <row r="188" spans="2:7">
      <c r="B188" s="120"/>
      <c r="C188" s="129"/>
      <c r="D188" s="120"/>
      <c r="E188" s="120"/>
      <c r="G188" s="120"/>
    </row>
    <row r="189" spans="2:7">
      <c r="B189" s="120"/>
      <c r="C189" s="129"/>
      <c r="D189" s="120"/>
      <c r="E189" s="120"/>
      <c r="G189" s="120"/>
    </row>
    <row r="190" spans="2:7">
      <c r="B190" s="120"/>
      <c r="C190" s="129"/>
      <c r="D190" s="120"/>
      <c r="E190" s="120"/>
      <c r="G190" s="120"/>
    </row>
    <row r="191" spans="2:7">
      <c r="B191" s="120"/>
      <c r="C191" s="129"/>
      <c r="D191" s="120"/>
      <c r="E191" s="120"/>
      <c r="G191" s="120"/>
    </row>
    <row r="192" spans="2:7">
      <c r="B192" s="120"/>
      <c r="C192" s="129"/>
      <c r="D192" s="120"/>
      <c r="E192" s="120"/>
      <c r="G192" s="120"/>
    </row>
    <row r="193" spans="2:7">
      <c r="B193" s="120"/>
      <c r="C193" s="129"/>
      <c r="D193" s="120"/>
      <c r="E193" s="120"/>
      <c r="G193" s="120"/>
    </row>
    <row r="194" spans="2:7">
      <c r="B194" s="120"/>
      <c r="C194" s="129"/>
      <c r="D194" s="120"/>
      <c r="E194" s="120"/>
      <c r="G194" s="120"/>
    </row>
    <row r="195" spans="2:7">
      <c r="B195" s="120"/>
      <c r="C195" s="129"/>
      <c r="D195" s="120"/>
      <c r="E195" s="120"/>
      <c r="G195" s="120"/>
    </row>
    <row r="196" spans="2:7">
      <c r="B196" s="120"/>
      <c r="C196" s="129"/>
      <c r="D196" s="120"/>
      <c r="E196" s="120"/>
      <c r="G196" s="120"/>
    </row>
    <row r="197" spans="2:7">
      <c r="B197" s="120"/>
      <c r="C197" s="129"/>
      <c r="D197" s="120"/>
      <c r="E197" s="120"/>
      <c r="G197" s="120"/>
    </row>
    <row r="198" spans="2:7">
      <c r="B198" s="120"/>
      <c r="D198" s="120"/>
      <c r="E198" s="120"/>
      <c r="G198" s="120"/>
    </row>
    <row r="199" spans="2:7">
      <c r="B199" s="120"/>
      <c r="D199" s="120"/>
      <c r="E199" s="120"/>
      <c r="G199" s="120"/>
    </row>
    <row r="200" spans="2:7">
      <c r="B200" s="120"/>
      <c r="D200" s="120"/>
      <c r="E200" s="120"/>
      <c r="G200" s="120"/>
    </row>
    <row r="201" spans="2:7">
      <c r="B201" s="120"/>
      <c r="D201" s="120"/>
      <c r="E201" s="120"/>
      <c r="G201" s="120"/>
    </row>
    <row r="202" spans="2:7">
      <c r="B202" s="120"/>
      <c r="D202" s="120"/>
      <c r="E202" s="120"/>
      <c r="G202" s="120"/>
    </row>
    <row r="203" spans="2:7">
      <c r="B203" s="120"/>
      <c r="D203" s="120"/>
      <c r="E203" s="120"/>
      <c r="G203" s="120"/>
    </row>
    <row r="204" spans="2:7">
      <c r="B204" s="120"/>
      <c r="D204" s="120"/>
      <c r="E204" s="120"/>
      <c r="G204" s="120"/>
    </row>
    <row r="205" spans="2:7">
      <c r="B205" s="120"/>
      <c r="D205" s="120"/>
      <c r="E205" s="120"/>
      <c r="G205" s="120"/>
    </row>
    <row r="206" spans="2:7">
      <c r="B206" s="120"/>
      <c r="D206" s="120"/>
      <c r="E206" s="120"/>
      <c r="G206" s="120"/>
    </row>
    <row r="207" spans="2:7">
      <c r="B207" s="120"/>
      <c r="D207" s="120"/>
      <c r="E207" s="120"/>
      <c r="G207" s="120"/>
    </row>
    <row r="208" spans="2:7">
      <c r="B208" s="120"/>
      <c r="D208" s="120"/>
      <c r="E208" s="120"/>
      <c r="G208" s="120"/>
    </row>
    <row r="209" spans="1:9">
      <c r="B209" s="120"/>
      <c r="D209" s="130"/>
      <c r="E209" s="130"/>
    </row>
    <row r="210" spans="1:9">
      <c r="B210" s="120"/>
      <c r="D210" s="130"/>
      <c r="E210" s="130"/>
    </row>
    <row r="211" spans="1:9">
      <c r="B211" s="120"/>
      <c r="D211" s="131"/>
      <c r="E211" s="131"/>
    </row>
    <row r="212" spans="1:9" s="85" customFormat="1">
      <c r="A212" s="86"/>
      <c r="B212" s="120"/>
      <c r="C212" s="86"/>
      <c r="D212" s="132"/>
      <c r="E212" s="132"/>
      <c r="G212" s="86"/>
      <c r="H212" s="86"/>
      <c r="I212" s="86"/>
    </row>
    <row r="213" spans="1:9" s="85" customFormat="1">
      <c r="A213" s="86"/>
      <c r="B213" s="86"/>
      <c r="C213" s="86"/>
      <c r="D213" s="86"/>
      <c r="E213" s="86"/>
      <c r="G213" s="86"/>
      <c r="H213" s="86"/>
      <c r="I213" s="86"/>
    </row>
    <row r="214" spans="1:9" s="85" customFormat="1">
      <c r="A214" s="86"/>
      <c r="B214" s="86"/>
      <c r="C214" s="86"/>
      <c r="D214" s="86"/>
      <c r="E214" s="86"/>
      <c r="G214" s="86"/>
      <c r="H214" s="86"/>
      <c r="I214" s="86"/>
    </row>
    <row r="215" spans="1:9" s="85" customFormat="1">
      <c r="A215" s="86"/>
      <c r="B215" s="86"/>
      <c r="C215" s="86"/>
      <c r="D215" s="86"/>
      <c r="E215" s="86"/>
      <c r="G215" s="86"/>
      <c r="H215" s="86"/>
      <c r="I215" s="86"/>
    </row>
    <row r="216" spans="1:9" s="85" customFormat="1">
      <c r="A216" s="86"/>
      <c r="B216" s="86"/>
      <c r="C216" s="86"/>
      <c r="D216" s="86"/>
      <c r="E216" s="86"/>
      <c r="G216" s="86"/>
      <c r="H216" s="86"/>
      <c r="I216" s="86"/>
    </row>
    <row r="217" spans="1:9" s="85" customFormat="1">
      <c r="A217" s="86"/>
      <c r="B217" s="86"/>
      <c r="C217" s="86"/>
      <c r="D217" s="86"/>
      <c r="E217" s="86"/>
      <c r="G217" s="86"/>
      <c r="H217" s="86"/>
      <c r="I217" s="86"/>
    </row>
    <row r="218" spans="1:9" s="85" customFormat="1">
      <c r="A218" s="86"/>
      <c r="B218" s="86"/>
      <c r="C218" s="86"/>
      <c r="D218" s="86"/>
      <c r="E218" s="86"/>
      <c r="G218" s="86"/>
      <c r="H218" s="86"/>
      <c r="I218" s="86"/>
    </row>
    <row r="219" spans="1:9" s="85" customFormat="1">
      <c r="A219" s="86"/>
      <c r="B219" s="86"/>
      <c r="C219" s="86"/>
      <c r="D219" s="86"/>
      <c r="E219" s="86"/>
      <c r="G219" s="86"/>
      <c r="H219" s="86"/>
      <c r="I219" s="86"/>
    </row>
    <row r="220" spans="1:9" s="85" customFormat="1">
      <c r="A220" s="86"/>
      <c r="B220" s="86"/>
      <c r="C220" s="86"/>
      <c r="D220" s="86"/>
      <c r="E220" s="86"/>
      <c r="G220" s="86"/>
      <c r="H220" s="86"/>
      <c r="I220" s="86"/>
    </row>
    <row r="221" spans="1:9" s="85" customFormat="1">
      <c r="A221" s="86"/>
      <c r="B221" s="86"/>
      <c r="C221" s="86"/>
      <c r="D221" s="86"/>
      <c r="E221" s="86"/>
      <c r="G221" s="86"/>
      <c r="H221" s="86"/>
      <c r="I221" s="86"/>
    </row>
    <row r="222" spans="1:9" s="85" customFormat="1">
      <c r="A222" s="86"/>
      <c r="B222" s="86"/>
      <c r="C222" s="86"/>
      <c r="D222" s="86"/>
      <c r="E222" s="86"/>
      <c r="G222" s="86"/>
      <c r="H222" s="86"/>
      <c r="I222" s="86"/>
    </row>
    <row r="223" spans="1:9" s="85" customFormat="1">
      <c r="A223" s="86"/>
      <c r="B223" s="86"/>
      <c r="C223" s="86"/>
      <c r="D223" s="86"/>
      <c r="E223" s="86"/>
      <c r="G223" s="86"/>
      <c r="H223" s="86"/>
      <c r="I223" s="86"/>
    </row>
    <row r="224" spans="1:9" s="85" customFormat="1">
      <c r="A224" s="86"/>
      <c r="B224" s="86"/>
      <c r="C224" s="86"/>
      <c r="D224" s="86"/>
      <c r="E224" s="86"/>
      <c r="G224" s="86"/>
      <c r="H224" s="86"/>
      <c r="I224" s="86"/>
    </row>
    <row r="225" spans="1:9" s="85" customFormat="1">
      <c r="A225" s="86"/>
      <c r="B225" s="86"/>
      <c r="C225" s="86"/>
      <c r="D225" s="86"/>
      <c r="E225" s="86"/>
      <c r="G225" s="86"/>
      <c r="H225" s="86"/>
      <c r="I225" s="86"/>
    </row>
    <row r="226" spans="1:9" s="85" customFormat="1">
      <c r="A226" s="86"/>
      <c r="B226" s="86"/>
      <c r="C226" s="86"/>
      <c r="D226" s="86"/>
      <c r="E226" s="86"/>
      <c r="G226" s="86"/>
      <c r="H226" s="86"/>
      <c r="I226" s="86"/>
    </row>
    <row r="227" spans="1:9" s="85" customFormat="1">
      <c r="A227" s="86"/>
      <c r="B227" s="86"/>
      <c r="C227" s="86"/>
      <c r="D227" s="86"/>
      <c r="E227" s="86"/>
      <c r="G227" s="86"/>
      <c r="H227" s="86"/>
      <c r="I227" s="86"/>
    </row>
  </sheetData>
  <mergeCells count="11">
    <mergeCell ref="C101:D101"/>
    <mergeCell ref="A14:D14"/>
    <mergeCell ref="A15:D15"/>
    <mergeCell ref="A16:D16"/>
    <mergeCell ref="A17:D17"/>
    <mergeCell ref="A21:A22"/>
    <mergeCell ref="B21:B22"/>
    <mergeCell ref="C92:D92"/>
    <mergeCell ref="C94:D94"/>
    <mergeCell ref="C95:D95"/>
    <mergeCell ref="C100:D100"/>
  </mergeCells>
  <pageMargins left="0.98425196850393704" right="0.11811023622047245" top="0.59055118110236227" bottom="1.7716535433070868" header="0.59055118110236227" footer="0.43307086614173229"/>
  <pageSetup paperSize="5" scale="90" orientation="portrait" verticalDpi="0" r:id="rId1"/>
  <drawing r:id="rId2"/>
</worksheet>
</file>

<file path=xl/worksheets/sheet5.xml><?xml version="1.0" encoding="utf-8"?>
<worksheet xmlns="http://schemas.openxmlformats.org/spreadsheetml/2006/main" xmlns:r="http://schemas.openxmlformats.org/officeDocument/2006/relationships">
  <dimension ref="A14:I165"/>
  <sheetViews>
    <sheetView topLeftCell="A16" workbookViewId="0">
      <selection activeCell="D35" sqref="D35"/>
    </sheetView>
  </sheetViews>
  <sheetFormatPr defaultColWidth="9.7109375" defaultRowHeight="12.75"/>
  <cols>
    <col min="1" max="1" width="5" style="86" customWidth="1"/>
    <col min="2" max="2" width="51.7109375" style="86" customWidth="1"/>
    <col min="3" max="3" width="22.5703125" style="86" customWidth="1"/>
    <col min="4" max="4" width="23.28515625" style="86" customWidth="1"/>
    <col min="5" max="5" width="22.28515625" style="86" customWidth="1"/>
    <col min="6" max="6" width="18.42578125" style="85" customWidth="1"/>
    <col min="7" max="7" width="22.28515625" style="86" customWidth="1"/>
    <col min="8" max="8" width="19.140625" style="86" customWidth="1"/>
    <col min="9" max="9" width="5.42578125" style="86" customWidth="1"/>
    <col min="10" max="10" width="17.5703125" style="86" customWidth="1"/>
    <col min="11" max="11" width="6.85546875" style="86" customWidth="1"/>
    <col min="12" max="16384" width="9.7109375" style="86"/>
  </cols>
  <sheetData>
    <row r="14" spans="1:5" ht="12.75" customHeight="1">
      <c r="A14" s="586" t="s">
        <v>316</v>
      </c>
      <c r="B14" s="586"/>
      <c r="C14" s="586"/>
      <c r="D14" s="586"/>
      <c r="E14" s="84"/>
    </row>
    <row r="15" spans="1:5" ht="12.75" customHeight="1">
      <c r="A15" s="586" t="s">
        <v>276</v>
      </c>
      <c r="B15" s="586"/>
      <c r="C15" s="586"/>
      <c r="D15" s="586"/>
      <c r="E15" s="84"/>
    </row>
    <row r="16" spans="1:5" ht="12.75" customHeight="1">
      <c r="A16" s="586" t="s">
        <v>410</v>
      </c>
      <c r="B16" s="586"/>
      <c r="C16" s="586"/>
      <c r="D16" s="586"/>
      <c r="E16" s="84"/>
    </row>
    <row r="17" spans="1:9" s="85" customFormat="1" ht="12.75" customHeight="1">
      <c r="A17" s="586" t="s">
        <v>319</v>
      </c>
      <c r="B17" s="586"/>
      <c r="C17" s="586"/>
      <c r="D17" s="586"/>
      <c r="E17" s="84"/>
      <c r="G17" s="86"/>
      <c r="H17" s="86"/>
      <c r="I17" s="86"/>
    </row>
    <row r="18" spans="1:9" s="85" customFormat="1" ht="12.75" customHeight="1">
      <c r="A18" s="87"/>
      <c r="B18" s="87"/>
      <c r="C18" s="87"/>
      <c r="D18" s="87"/>
      <c r="E18" s="84"/>
      <c r="G18" s="86"/>
      <c r="H18" s="86"/>
      <c r="I18" s="86"/>
    </row>
    <row r="19" spans="1:9" s="85" customFormat="1" ht="12.75" customHeight="1">
      <c r="A19" s="87"/>
      <c r="B19" s="87"/>
      <c r="C19" s="87"/>
      <c r="D19" s="87"/>
      <c r="E19" s="84"/>
      <c r="G19" s="86"/>
      <c r="H19" s="86"/>
      <c r="I19" s="86"/>
    </row>
    <row r="20" spans="1:9" s="85" customFormat="1" ht="12.75" customHeight="1" thickBot="1">
      <c r="A20" s="86"/>
      <c r="B20" s="88"/>
      <c r="C20" s="84"/>
      <c r="D20" s="89" t="s">
        <v>185</v>
      </c>
      <c r="E20" s="84"/>
      <c r="G20" s="86"/>
      <c r="H20" s="86"/>
      <c r="I20" s="86"/>
    </row>
    <row r="21" spans="1:9" s="85" customFormat="1" ht="12.75" customHeight="1">
      <c r="A21" s="587"/>
      <c r="B21" s="589" t="s">
        <v>54</v>
      </c>
      <c r="C21" s="90" t="s">
        <v>411</v>
      </c>
      <c r="D21" s="90" t="s">
        <v>230</v>
      </c>
      <c r="E21" s="86"/>
      <c r="G21" s="86"/>
      <c r="H21" s="86"/>
      <c r="I21" s="86"/>
    </row>
    <row r="22" spans="1:9" ht="12.75" customHeight="1" thickBot="1">
      <c r="A22" s="588"/>
      <c r="B22" s="590"/>
      <c r="C22" s="91" t="s">
        <v>322</v>
      </c>
      <c r="D22" s="91" t="s">
        <v>322</v>
      </c>
    </row>
    <row r="23" spans="1:9" ht="18.75" customHeight="1" thickBot="1">
      <c r="A23" s="92">
        <v>1</v>
      </c>
      <c r="B23" s="93">
        <v>2</v>
      </c>
      <c r="C23" s="93">
        <v>3</v>
      </c>
      <c r="D23" s="93">
        <v>4</v>
      </c>
    </row>
    <row r="24" spans="1:9" ht="39.950000000000003" customHeight="1">
      <c r="A24" s="250">
        <v>1</v>
      </c>
      <c r="B24" s="251" t="s">
        <v>277</v>
      </c>
      <c r="C24" s="252">
        <v>2499531326514.3599</v>
      </c>
      <c r="D24" s="252">
        <v>2139637400498.5901</v>
      </c>
    </row>
    <row r="25" spans="1:9" ht="39.950000000000003" customHeight="1">
      <c r="A25" s="250">
        <v>2</v>
      </c>
      <c r="B25" s="251" t="s">
        <v>417</v>
      </c>
      <c r="C25" s="252">
        <v>241346200785.78</v>
      </c>
      <c r="D25" s="252">
        <v>261781129119.66</v>
      </c>
    </row>
    <row r="26" spans="1:9" ht="39.950000000000003" customHeight="1">
      <c r="A26" s="250">
        <v>3</v>
      </c>
      <c r="B26" s="251" t="s">
        <v>418</v>
      </c>
      <c r="C26" s="252">
        <f>-112494589088+1652086</f>
        <v>-112492937002</v>
      </c>
      <c r="D26" s="252">
        <v>98112796896.110001</v>
      </c>
    </row>
    <row r="27" spans="1:9" ht="39.950000000000003" customHeight="1">
      <c r="A27" s="255">
        <v>4</v>
      </c>
      <c r="B27" s="256" t="s">
        <v>280</v>
      </c>
      <c r="C27" s="257">
        <f>SUM(C24:C26)</f>
        <v>2628384590298.1396</v>
      </c>
      <c r="D27" s="257">
        <f>SUM(D24:D26)</f>
        <v>2499531326514.3599</v>
      </c>
      <c r="E27" s="103"/>
      <c r="F27" s="104"/>
    </row>
    <row r="28" spans="1:9" ht="12.75" customHeight="1">
      <c r="A28" s="114"/>
      <c r="B28" s="115"/>
      <c r="C28" s="116"/>
      <c r="D28" s="117"/>
      <c r="E28" s="118"/>
      <c r="F28" s="119"/>
    </row>
    <row r="29" spans="1:9" ht="12.75" customHeight="1">
      <c r="A29" s="114"/>
      <c r="B29" s="115"/>
      <c r="C29" s="116"/>
      <c r="D29" s="117"/>
      <c r="E29" s="118"/>
      <c r="F29" s="119"/>
    </row>
    <row r="30" spans="1:9" s="120" customFormat="1" ht="12.75" customHeight="1">
      <c r="B30" s="121"/>
      <c r="C30" s="591" t="s">
        <v>416</v>
      </c>
      <c r="D30" s="591"/>
      <c r="E30" s="122"/>
    </row>
    <row r="31" spans="1:9" s="120" customFormat="1" ht="12.75" customHeight="1">
      <c r="C31" s="123"/>
      <c r="D31" s="123"/>
      <c r="E31" s="122"/>
    </row>
    <row r="32" spans="1:9" s="120" customFormat="1" ht="12.75" customHeight="1">
      <c r="C32" s="592" t="s">
        <v>354</v>
      </c>
      <c r="D32" s="592"/>
      <c r="E32" s="122"/>
    </row>
    <row r="33" spans="2:5" s="120" customFormat="1" ht="12.75" customHeight="1">
      <c r="B33" s="124"/>
      <c r="C33" s="593"/>
      <c r="D33" s="593"/>
      <c r="E33" s="122"/>
    </row>
    <row r="34" spans="2:5" s="120" customFormat="1" ht="12.75" customHeight="1">
      <c r="B34" s="124"/>
      <c r="C34" s="125"/>
      <c r="D34" s="125"/>
      <c r="E34" s="122"/>
    </row>
    <row r="35" spans="2:5" s="120" customFormat="1" ht="12.75" customHeight="1">
      <c r="B35" s="124"/>
      <c r="C35" s="125"/>
      <c r="D35" s="125"/>
      <c r="E35" s="122"/>
    </row>
    <row r="36" spans="2:5" s="120" customFormat="1" ht="12.75" customHeight="1">
      <c r="B36" s="124"/>
      <c r="C36" s="125"/>
      <c r="D36" s="125"/>
      <c r="E36" s="122"/>
    </row>
    <row r="37" spans="2:5" s="120" customFormat="1" ht="12.75" customHeight="1">
      <c r="B37" s="124"/>
      <c r="C37" s="126"/>
      <c r="D37" s="127"/>
      <c r="E37" s="128"/>
    </row>
    <row r="38" spans="2:5" s="120" customFormat="1" ht="12.75" customHeight="1">
      <c r="C38" s="592" t="s">
        <v>355</v>
      </c>
      <c r="D38" s="592"/>
      <c r="E38" s="122"/>
    </row>
    <row r="39" spans="2:5" s="120" customFormat="1" ht="12.75" customHeight="1">
      <c r="B39" s="122"/>
      <c r="C39" s="585"/>
      <c r="D39" s="585"/>
    </row>
    <row r="40" spans="2:5" s="120" customFormat="1" ht="12.75" customHeight="1">
      <c r="C40" s="124"/>
    </row>
    <row r="41" spans="2:5" s="120" customFormat="1" ht="12.75" customHeight="1"/>
    <row r="42" spans="2:5" s="120" customFormat="1" ht="12.75" customHeight="1"/>
    <row r="43" spans="2:5" s="120" customFormat="1" ht="12.75" customHeight="1">
      <c r="C43" s="122"/>
    </row>
    <row r="44" spans="2:5" s="120" customFormat="1" ht="12.75" customHeight="1"/>
    <row r="45" spans="2:5" s="120" customFormat="1" ht="12.75" customHeight="1"/>
    <row r="46" spans="2:5" s="120" customFormat="1" ht="12.75" customHeight="1"/>
    <row r="47" spans="2:5" s="120" customFormat="1" ht="12.75" customHeight="1"/>
    <row r="48" spans="2:5" s="120" customFormat="1" ht="12.75" customHeight="1"/>
    <row r="49" s="120" customFormat="1" ht="12.75" customHeight="1"/>
    <row r="50" s="120" customFormat="1" ht="12.75" customHeight="1"/>
    <row r="51" s="120" customFormat="1" ht="12.75" customHeight="1"/>
    <row r="52" s="120" customFormat="1" ht="12.75" customHeigh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pans="2:9" s="120" customFormat="1"/>
    <row r="66" spans="2:9" s="120" customFormat="1"/>
    <row r="67" spans="2:9" s="120" customFormat="1"/>
    <row r="68" spans="2:9" s="120" customFormat="1"/>
    <row r="69" spans="2:9" s="120" customFormat="1"/>
    <row r="70" spans="2:9" s="120" customFormat="1"/>
    <row r="71" spans="2:9" s="120" customFormat="1"/>
    <row r="72" spans="2:9" s="120" customFormat="1"/>
    <row r="73" spans="2:9">
      <c r="C73" s="129"/>
      <c r="D73" s="129"/>
      <c r="E73" s="129"/>
      <c r="F73" s="129"/>
      <c r="I73" s="100"/>
    </row>
    <row r="74" spans="2:9">
      <c r="C74" s="129"/>
      <c r="D74" s="129"/>
      <c r="E74" s="129"/>
      <c r="F74" s="129"/>
      <c r="G74" s="100"/>
    </row>
    <row r="75" spans="2:9">
      <c r="C75" s="129"/>
      <c r="D75" s="129"/>
      <c r="E75" s="129"/>
      <c r="F75" s="129"/>
      <c r="G75" s="100"/>
    </row>
    <row r="76" spans="2:9">
      <c r="C76" s="129"/>
      <c r="D76" s="129"/>
      <c r="E76" s="129"/>
      <c r="F76" s="129"/>
    </row>
    <row r="77" spans="2:9">
      <c r="B77" s="120"/>
      <c r="C77" s="129"/>
      <c r="D77" s="120"/>
      <c r="E77" s="120"/>
      <c r="G77" s="120"/>
    </row>
    <row r="78" spans="2:9">
      <c r="B78" s="120"/>
      <c r="C78" s="129"/>
      <c r="D78" s="120"/>
      <c r="E78" s="120"/>
      <c r="G78" s="120"/>
    </row>
    <row r="79" spans="2:9">
      <c r="B79" s="120"/>
      <c r="C79" s="129"/>
      <c r="D79" s="120"/>
      <c r="E79" s="120"/>
      <c r="G79" s="120"/>
    </row>
    <row r="80" spans="2:9">
      <c r="B80" s="120"/>
      <c r="C80" s="129"/>
      <c r="D80" s="120"/>
      <c r="E80" s="120"/>
      <c r="G80" s="120"/>
    </row>
    <row r="81" spans="2:7">
      <c r="B81" s="120"/>
      <c r="C81" s="129"/>
      <c r="D81" s="120"/>
      <c r="E81" s="120"/>
      <c r="G81" s="120"/>
    </row>
    <row r="82" spans="2:7">
      <c r="B82" s="120"/>
      <c r="C82" s="129"/>
      <c r="D82" s="120"/>
      <c r="E82" s="120"/>
      <c r="G82" s="120"/>
    </row>
    <row r="83" spans="2:7">
      <c r="B83" s="120"/>
      <c r="C83" s="129"/>
      <c r="D83" s="120"/>
      <c r="E83" s="120"/>
      <c r="G83" s="120"/>
    </row>
    <row r="84" spans="2:7">
      <c r="B84" s="120"/>
      <c r="C84" s="129"/>
      <c r="D84" s="120"/>
      <c r="E84" s="120"/>
      <c r="G84" s="120"/>
    </row>
    <row r="85" spans="2:7">
      <c r="B85" s="120"/>
      <c r="C85" s="129"/>
      <c r="D85" s="120"/>
      <c r="E85" s="120"/>
      <c r="G85" s="120"/>
    </row>
    <row r="86" spans="2:7">
      <c r="B86" s="120"/>
      <c r="C86" s="129"/>
      <c r="D86" s="120"/>
      <c r="E86" s="120"/>
      <c r="G86" s="120"/>
    </row>
    <row r="87" spans="2:7">
      <c r="B87" s="120"/>
      <c r="C87" s="129"/>
      <c r="D87" s="120"/>
      <c r="E87" s="120"/>
      <c r="G87" s="120"/>
    </row>
    <row r="88" spans="2:7">
      <c r="B88" s="120"/>
      <c r="C88" s="129"/>
      <c r="D88" s="120"/>
      <c r="E88" s="120"/>
      <c r="G88" s="120"/>
    </row>
    <row r="89" spans="2:7">
      <c r="B89" s="120"/>
      <c r="C89" s="129"/>
      <c r="D89" s="120"/>
      <c r="E89" s="120"/>
      <c r="G89" s="120"/>
    </row>
    <row r="90" spans="2:7">
      <c r="B90" s="120"/>
      <c r="C90" s="129"/>
      <c r="D90" s="120"/>
      <c r="E90" s="120"/>
      <c r="G90" s="120"/>
    </row>
    <row r="91" spans="2:7">
      <c r="B91" s="120"/>
      <c r="C91" s="129"/>
      <c r="D91" s="120"/>
      <c r="E91" s="120"/>
      <c r="G91" s="120"/>
    </row>
    <row r="92" spans="2:7">
      <c r="B92" s="120"/>
      <c r="C92" s="129"/>
      <c r="D92" s="120"/>
      <c r="E92" s="120"/>
      <c r="G92" s="120"/>
    </row>
    <row r="93" spans="2:7">
      <c r="B93" s="120"/>
      <c r="C93" s="129"/>
      <c r="D93" s="120"/>
      <c r="E93" s="120"/>
      <c r="G93" s="120"/>
    </row>
    <row r="94" spans="2:7">
      <c r="B94" s="120"/>
      <c r="C94" s="129"/>
      <c r="D94" s="120"/>
      <c r="E94" s="120"/>
      <c r="G94" s="120"/>
    </row>
    <row r="95" spans="2:7">
      <c r="B95" s="120"/>
      <c r="C95" s="129"/>
      <c r="D95" s="120"/>
      <c r="E95" s="120"/>
      <c r="G95" s="120"/>
    </row>
    <row r="96" spans="2:7">
      <c r="B96" s="120"/>
      <c r="C96" s="129"/>
      <c r="D96" s="120"/>
      <c r="E96" s="120"/>
      <c r="G96" s="120"/>
    </row>
    <row r="97" spans="2:7">
      <c r="B97" s="120"/>
      <c r="C97" s="129"/>
      <c r="D97" s="120"/>
      <c r="E97" s="120"/>
      <c r="G97" s="120"/>
    </row>
    <row r="98" spans="2:7">
      <c r="B98" s="120"/>
      <c r="C98" s="129"/>
      <c r="D98" s="120"/>
      <c r="E98" s="120"/>
      <c r="G98" s="120"/>
    </row>
    <row r="99" spans="2:7">
      <c r="B99" s="120"/>
      <c r="C99" s="129"/>
      <c r="D99" s="120"/>
      <c r="E99" s="120"/>
      <c r="G99" s="120"/>
    </row>
    <row r="100" spans="2:7">
      <c r="B100" s="120"/>
      <c r="C100" s="129"/>
      <c r="D100" s="120"/>
      <c r="E100" s="120"/>
      <c r="G100" s="120"/>
    </row>
    <row r="101" spans="2:7">
      <c r="B101" s="120"/>
      <c r="C101" s="129"/>
      <c r="D101" s="120"/>
      <c r="E101" s="120"/>
      <c r="G101" s="120"/>
    </row>
    <row r="102" spans="2:7">
      <c r="B102" s="120"/>
      <c r="C102" s="129"/>
      <c r="D102" s="120"/>
      <c r="E102" s="120"/>
      <c r="G102" s="120"/>
    </row>
    <row r="103" spans="2:7">
      <c r="B103" s="120"/>
      <c r="C103" s="129"/>
      <c r="D103" s="120"/>
      <c r="E103" s="120"/>
      <c r="G103" s="120"/>
    </row>
    <row r="104" spans="2:7">
      <c r="B104" s="120"/>
      <c r="C104" s="129"/>
      <c r="D104" s="120"/>
      <c r="E104" s="120"/>
      <c r="G104" s="120"/>
    </row>
    <row r="105" spans="2:7">
      <c r="B105" s="120"/>
      <c r="C105" s="129"/>
      <c r="D105" s="120"/>
      <c r="E105" s="120"/>
      <c r="G105" s="120"/>
    </row>
    <row r="106" spans="2:7">
      <c r="B106" s="120"/>
      <c r="C106" s="129"/>
      <c r="D106" s="120"/>
      <c r="E106" s="120"/>
      <c r="G106" s="120"/>
    </row>
    <row r="107" spans="2:7">
      <c r="B107" s="120"/>
      <c r="C107" s="129"/>
      <c r="D107" s="120"/>
      <c r="E107" s="120"/>
      <c r="G107" s="120"/>
    </row>
    <row r="108" spans="2:7">
      <c r="B108" s="120"/>
      <c r="C108" s="129"/>
      <c r="D108" s="120"/>
      <c r="E108" s="120"/>
      <c r="G108" s="120"/>
    </row>
    <row r="109" spans="2:7">
      <c r="B109" s="120"/>
      <c r="C109" s="129"/>
      <c r="D109" s="120"/>
      <c r="E109" s="120"/>
      <c r="G109" s="120"/>
    </row>
    <row r="110" spans="2:7">
      <c r="B110" s="120"/>
      <c r="C110" s="129"/>
      <c r="D110" s="120"/>
      <c r="E110" s="120"/>
      <c r="G110" s="120"/>
    </row>
    <row r="111" spans="2:7">
      <c r="B111" s="120"/>
      <c r="C111" s="129"/>
      <c r="D111" s="120"/>
      <c r="E111" s="120"/>
      <c r="G111" s="120"/>
    </row>
    <row r="112" spans="2:7">
      <c r="B112" s="120"/>
      <c r="C112" s="129"/>
      <c r="D112" s="120"/>
      <c r="E112" s="120"/>
      <c r="G112" s="120"/>
    </row>
    <row r="113" spans="2:7">
      <c r="B113" s="120"/>
      <c r="C113" s="129"/>
      <c r="D113" s="120"/>
      <c r="E113" s="120"/>
      <c r="G113" s="120"/>
    </row>
    <row r="114" spans="2:7">
      <c r="B114" s="120"/>
      <c r="C114" s="129"/>
      <c r="D114" s="120"/>
      <c r="E114" s="120"/>
      <c r="G114" s="120"/>
    </row>
    <row r="115" spans="2:7">
      <c r="B115" s="120"/>
      <c r="C115" s="129"/>
      <c r="D115" s="120"/>
      <c r="E115" s="120"/>
      <c r="G115" s="120"/>
    </row>
    <row r="116" spans="2:7">
      <c r="B116" s="120"/>
      <c r="C116" s="129"/>
      <c r="D116" s="120"/>
      <c r="E116" s="120"/>
      <c r="G116" s="120"/>
    </row>
    <row r="117" spans="2:7">
      <c r="B117" s="120"/>
      <c r="C117" s="129"/>
      <c r="D117" s="120"/>
      <c r="E117" s="120"/>
      <c r="G117" s="120"/>
    </row>
    <row r="118" spans="2:7">
      <c r="B118" s="120"/>
      <c r="C118" s="129"/>
      <c r="D118" s="120"/>
      <c r="E118" s="120"/>
      <c r="G118" s="120"/>
    </row>
    <row r="119" spans="2:7">
      <c r="B119" s="120"/>
      <c r="C119" s="129"/>
      <c r="D119" s="120"/>
      <c r="E119" s="120"/>
      <c r="G119" s="120"/>
    </row>
    <row r="120" spans="2:7">
      <c r="B120" s="120"/>
      <c r="C120" s="129"/>
      <c r="D120" s="120"/>
      <c r="E120" s="120"/>
      <c r="G120" s="120"/>
    </row>
    <row r="121" spans="2:7">
      <c r="B121" s="120"/>
      <c r="C121" s="129"/>
      <c r="D121" s="120"/>
      <c r="E121" s="120"/>
      <c r="G121" s="120"/>
    </row>
    <row r="122" spans="2:7">
      <c r="B122" s="120"/>
      <c r="C122" s="129"/>
      <c r="D122" s="120"/>
      <c r="E122" s="120"/>
      <c r="G122" s="120"/>
    </row>
    <row r="123" spans="2:7">
      <c r="B123" s="120"/>
      <c r="C123" s="129"/>
      <c r="D123" s="120"/>
      <c r="E123" s="120"/>
      <c r="G123" s="120"/>
    </row>
    <row r="124" spans="2:7">
      <c r="B124" s="120"/>
      <c r="C124" s="129"/>
      <c r="D124" s="120"/>
      <c r="E124" s="120"/>
      <c r="G124" s="120"/>
    </row>
    <row r="125" spans="2:7">
      <c r="B125" s="120"/>
      <c r="C125" s="129"/>
      <c r="D125" s="120"/>
      <c r="E125" s="120"/>
      <c r="G125" s="120"/>
    </row>
    <row r="126" spans="2:7">
      <c r="B126" s="120"/>
      <c r="C126" s="129"/>
      <c r="D126" s="120"/>
      <c r="E126" s="120"/>
      <c r="G126" s="120"/>
    </row>
    <row r="127" spans="2:7">
      <c r="B127" s="120"/>
      <c r="C127" s="129"/>
      <c r="D127" s="120"/>
      <c r="E127" s="120"/>
      <c r="G127" s="120"/>
    </row>
    <row r="128" spans="2:7">
      <c r="B128" s="120"/>
      <c r="C128" s="129"/>
      <c r="D128" s="120"/>
      <c r="E128" s="120"/>
      <c r="G128" s="120"/>
    </row>
    <row r="129" spans="2:7">
      <c r="B129" s="120"/>
      <c r="C129" s="129"/>
      <c r="D129" s="120"/>
      <c r="E129" s="120"/>
      <c r="G129" s="120"/>
    </row>
    <row r="130" spans="2:7">
      <c r="B130" s="120"/>
      <c r="C130" s="129"/>
      <c r="D130" s="120"/>
      <c r="E130" s="120"/>
      <c r="G130" s="120"/>
    </row>
    <row r="131" spans="2:7">
      <c r="B131" s="120"/>
      <c r="C131" s="129"/>
      <c r="D131" s="120"/>
      <c r="E131" s="120"/>
      <c r="G131" s="120"/>
    </row>
    <row r="132" spans="2:7">
      <c r="B132" s="120"/>
      <c r="C132" s="129"/>
      <c r="D132" s="120"/>
      <c r="E132" s="120"/>
      <c r="G132" s="120"/>
    </row>
    <row r="133" spans="2:7">
      <c r="B133" s="120"/>
      <c r="C133" s="129"/>
      <c r="D133" s="120"/>
      <c r="E133" s="120"/>
      <c r="G133" s="120"/>
    </row>
    <row r="134" spans="2:7">
      <c r="B134" s="120"/>
      <c r="C134" s="129"/>
      <c r="D134" s="120"/>
      <c r="E134" s="120"/>
      <c r="G134" s="120"/>
    </row>
    <row r="135" spans="2:7">
      <c r="B135" s="120"/>
      <c r="C135" s="129"/>
      <c r="D135" s="120"/>
      <c r="E135" s="120"/>
      <c r="G135" s="120"/>
    </row>
    <row r="136" spans="2:7">
      <c r="B136" s="120"/>
      <c r="D136" s="120"/>
      <c r="E136" s="120"/>
      <c r="G136" s="120"/>
    </row>
    <row r="137" spans="2:7">
      <c r="B137" s="120"/>
      <c r="D137" s="120"/>
      <c r="E137" s="120"/>
      <c r="G137" s="120"/>
    </row>
    <row r="138" spans="2:7">
      <c r="B138" s="120"/>
      <c r="D138" s="120"/>
      <c r="E138" s="120"/>
      <c r="G138" s="120"/>
    </row>
    <row r="139" spans="2:7">
      <c r="B139" s="120"/>
      <c r="D139" s="120"/>
      <c r="E139" s="120"/>
      <c r="G139" s="120"/>
    </row>
    <row r="140" spans="2:7">
      <c r="B140" s="120"/>
      <c r="D140" s="120"/>
      <c r="E140" s="120"/>
      <c r="G140" s="120"/>
    </row>
    <row r="141" spans="2:7">
      <c r="B141" s="120"/>
      <c r="D141" s="120"/>
      <c r="E141" s="120"/>
      <c r="G141" s="120"/>
    </row>
    <row r="142" spans="2:7">
      <c r="B142" s="120"/>
      <c r="D142" s="120"/>
      <c r="E142" s="120"/>
      <c r="G142" s="120"/>
    </row>
    <row r="143" spans="2:7">
      <c r="B143" s="120"/>
      <c r="D143" s="120"/>
      <c r="E143" s="120"/>
      <c r="G143" s="120"/>
    </row>
    <row r="144" spans="2:7">
      <c r="B144" s="120"/>
      <c r="D144" s="120"/>
      <c r="E144" s="120"/>
      <c r="G144" s="120"/>
    </row>
    <row r="145" spans="1:9">
      <c r="B145" s="120"/>
      <c r="D145" s="120"/>
      <c r="E145" s="120"/>
      <c r="G145" s="120"/>
    </row>
    <row r="146" spans="1:9">
      <c r="B146" s="120"/>
      <c r="D146" s="120"/>
      <c r="E146" s="120"/>
      <c r="G146" s="120"/>
    </row>
    <row r="147" spans="1:9">
      <c r="B147" s="120"/>
      <c r="D147" s="130"/>
      <c r="E147" s="130"/>
    </row>
    <row r="148" spans="1:9">
      <c r="B148" s="120"/>
      <c r="D148" s="130"/>
      <c r="E148" s="130"/>
    </row>
    <row r="149" spans="1:9">
      <c r="B149" s="120"/>
      <c r="D149" s="131"/>
      <c r="E149" s="131"/>
    </row>
    <row r="150" spans="1:9" s="85" customFormat="1">
      <c r="A150" s="86"/>
      <c r="B150" s="120"/>
      <c r="C150" s="86"/>
      <c r="D150" s="132"/>
      <c r="E150" s="132"/>
      <c r="G150" s="86"/>
      <c r="H150" s="86"/>
      <c r="I150" s="86"/>
    </row>
    <row r="151" spans="1:9" s="85" customFormat="1">
      <c r="A151" s="86"/>
      <c r="B151" s="86"/>
      <c r="C151" s="86"/>
      <c r="D151" s="86"/>
      <c r="E151" s="86"/>
      <c r="G151" s="86"/>
      <c r="H151" s="86"/>
      <c r="I151" s="86"/>
    </row>
    <row r="152" spans="1:9" s="85" customFormat="1">
      <c r="A152" s="86"/>
      <c r="B152" s="86"/>
      <c r="C152" s="86"/>
      <c r="D152" s="86"/>
      <c r="E152" s="86"/>
      <c r="G152" s="86"/>
      <c r="H152" s="86"/>
      <c r="I152" s="86"/>
    </row>
    <row r="153" spans="1:9" s="85" customFormat="1">
      <c r="A153" s="86"/>
      <c r="B153" s="86"/>
      <c r="C153" s="86"/>
      <c r="D153" s="86"/>
      <c r="E153" s="86"/>
      <c r="G153" s="86"/>
      <c r="H153" s="86"/>
      <c r="I153" s="86"/>
    </row>
    <row r="154" spans="1:9" s="85" customFormat="1">
      <c r="A154" s="86"/>
      <c r="B154" s="86"/>
      <c r="C154" s="86"/>
      <c r="D154" s="86"/>
      <c r="E154" s="86"/>
      <c r="G154" s="86"/>
      <c r="H154" s="86"/>
      <c r="I154" s="86"/>
    </row>
    <row r="155" spans="1:9" s="85" customFormat="1">
      <c r="A155" s="86"/>
      <c r="B155" s="86"/>
      <c r="C155" s="86"/>
      <c r="D155" s="86"/>
      <c r="E155" s="86"/>
      <c r="G155" s="86"/>
      <c r="H155" s="86"/>
      <c r="I155" s="86"/>
    </row>
    <row r="156" spans="1:9" s="85" customFormat="1">
      <c r="A156" s="86"/>
      <c r="B156" s="86"/>
      <c r="C156" s="86"/>
      <c r="D156" s="86"/>
      <c r="E156" s="86"/>
      <c r="G156" s="86"/>
      <c r="H156" s="86"/>
      <c r="I156" s="86"/>
    </row>
    <row r="157" spans="1:9" s="85" customFormat="1">
      <c r="A157" s="86"/>
      <c r="B157" s="86"/>
      <c r="C157" s="86"/>
      <c r="D157" s="86"/>
      <c r="E157" s="86"/>
      <c r="G157" s="86"/>
      <c r="H157" s="86"/>
      <c r="I157" s="86"/>
    </row>
    <row r="158" spans="1:9" s="85" customFormat="1">
      <c r="A158" s="86"/>
      <c r="B158" s="86"/>
      <c r="C158" s="86"/>
      <c r="D158" s="86"/>
      <c r="E158" s="86"/>
      <c r="G158" s="86"/>
      <c r="H158" s="86"/>
      <c r="I158" s="86"/>
    </row>
    <row r="159" spans="1:9" s="85" customFormat="1">
      <c r="A159" s="86"/>
      <c r="B159" s="86"/>
      <c r="C159" s="86"/>
      <c r="D159" s="86"/>
      <c r="E159" s="86"/>
      <c r="G159" s="86"/>
      <c r="H159" s="86"/>
      <c r="I159" s="86"/>
    </row>
    <row r="160" spans="1:9" s="85" customFormat="1">
      <c r="A160" s="86"/>
      <c r="B160" s="86"/>
      <c r="C160" s="86"/>
      <c r="D160" s="86"/>
      <c r="E160" s="86"/>
      <c r="G160" s="86"/>
      <c r="H160" s="86"/>
      <c r="I160" s="86"/>
    </row>
    <row r="161" spans="1:9" s="85" customFormat="1">
      <c r="A161" s="86"/>
      <c r="B161" s="86"/>
      <c r="C161" s="86"/>
      <c r="D161" s="86"/>
      <c r="E161" s="86"/>
      <c r="G161" s="86"/>
      <c r="H161" s="86"/>
      <c r="I161" s="86"/>
    </row>
    <row r="162" spans="1:9" s="85" customFormat="1">
      <c r="A162" s="86"/>
      <c r="B162" s="86"/>
      <c r="C162" s="86"/>
      <c r="D162" s="86"/>
      <c r="E162" s="86"/>
      <c r="G162" s="86"/>
      <c r="H162" s="86"/>
      <c r="I162" s="86"/>
    </row>
    <row r="163" spans="1:9" s="85" customFormat="1">
      <c r="A163" s="86"/>
      <c r="B163" s="86"/>
      <c r="C163" s="86"/>
      <c r="D163" s="86"/>
      <c r="E163" s="86"/>
      <c r="G163" s="86"/>
      <c r="H163" s="86"/>
      <c r="I163" s="86"/>
    </row>
    <row r="164" spans="1:9" s="85" customFormat="1">
      <c r="A164" s="86"/>
      <c r="B164" s="86"/>
      <c r="C164" s="86"/>
      <c r="D164" s="86"/>
      <c r="E164" s="86"/>
      <c r="G164" s="86"/>
      <c r="H164" s="86"/>
      <c r="I164" s="86"/>
    </row>
    <row r="165" spans="1:9" s="85" customFormat="1">
      <c r="A165" s="86"/>
      <c r="B165" s="86"/>
      <c r="C165" s="86"/>
      <c r="D165" s="86"/>
      <c r="E165" s="86"/>
      <c r="G165" s="86"/>
      <c r="H165" s="86"/>
      <c r="I165" s="86"/>
    </row>
  </sheetData>
  <mergeCells count="11">
    <mergeCell ref="C39:D39"/>
    <mergeCell ref="A14:D14"/>
    <mergeCell ref="A15:D15"/>
    <mergeCell ref="A16:D16"/>
    <mergeCell ref="A17:D17"/>
    <mergeCell ref="A21:A22"/>
    <mergeCell ref="B21:B22"/>
    <mergeCell ref="C30:D30"/>
    <mergeCell ref="C32:D32"/>
    <mergeCell ref="C33:D33"/>
    <mergeCell ref="C38:D38"/>
  </mergeCells>
  <pageMargins left="0.98425196850393704" right="0.11811023622047245" top="0.59055118110236227" bottom="1.5748031496062993" header="0.59055118110236227" footer="0.43307086614173229"/>
  <pageSetup paperSize="5" scale="90" orientation="portrait" verticalDpi="0" r:id="rId1"/>
  <drawing r:id="rId2"/>
</worksheet>
</file>

<file path=xl/worksheets/sheet6.xml><?xml version="1.0" encoding="utf-8"?>
<worksheet xmlns="http://schemas.openxmlformats.org/spreadsheetml/2006/main" xmlns:r="http://schemas.openxmlformats.org/officeDocument/2006/relationships">
  <dimension ref="A11:K258"/>
  <sheetViews>
    <sheetView topLeftCell="A109" workbookViewId="0">
      <selection activeCell="E128" sqref="E128"/>
    </sheetView>
  </sheetViews>
  <sheetFormatPr defaultColWidth="9.7109375" defaultRowHeight="12.75"/>
  <cols>
    <col min="1" max="1" width="4.28515625" style="272" customWidth="1"/>
    <col min="2" max="2" width="46.28515625" style="272" customWidth="1"/>
    <col min="3" max="5" width="22.28515625" style="272" customWidth="1"/>
    <col min="6" max="6" width="18.42578125" style="271" customWidth="1"/>
    <col min="7" max="7" width="22.28515625" style="272" customWidth="1"/>
    <col min="8" max="8" width="19.140625" style="272" customWidth="1"/>
    <col min="9" max="9" width="5.42578125" style="272" customWidth="1"/>
    <col min="10" max="10" width="17.5703125" style="272" customWidth="1"/>
    <col min="11" max="11" width="6.85546875" style="272" customWidth="1"/>
    <col min="12" max="16384" width="9.7109375" style="272"/>
  </cols>
  <sheetData>
    <row r="11" spans="1:5" ht="12.75" customHeight="1">
      <c r="A11" s="595" t="s">
        <v>316</v>
      </c>
      <c r="B11" s="595"/>
      <c r="C11" s="595"/>
      <c r="D11" s="595"/>
      <c r="E11" s="270"/>
    </row>
    <row r="12" spans="1:5" ht="12.75" customHeight="1">
      <c r="A12" s="595" t="s">
        <v>184</v>
      </c>
      <c r="B12" s="595"/>
      <c r="C12" s="595"/>
      <c r="D12" s="595"/>
      <c r="E12" s="270"/>
    </row>
    <row r="13" spans="1:5" ht="12.75" customHeight="1">
      <c r="A13" s="595" t="s">
        <v>410</v>
      </c>
      <c r="B13" s="595"/>
      <c r="C13" s="595"/>
      <c r="D13" s="595"/>
      <c r="E13" s="270"/>
    </row>
    <row r="14" spans="1:5" ht="12.75" customHeight="1">
      <c r="A14" s="595" t="s">
        <v>319</v>
      </c>
      <c r="B14" s="595"/>
      <c r="C14" s="595"/>
      <c r="D14" s="595"/>
      <c r="E14" s="270"/>
    </row>
    <row r="15" spans="1:5" ht="12.75" customHeight="1" thickBot="1">
      <c r="B15" s="273"/>
      <c r="C15" s="270"/>
      <c r="D15" s="270"/>
      <c r="E15" s="270"/>
    </row>
    <row r="16" spans="1:5" ht="12.75" customHeight="1">
      <c r="A16" s="596"/>
      <c r="B16" s="598" t="s">
        <v>54</v>
      </c>
      <c r="C16" s="274" t="s">
        <v>411</v>
      </c>
      <c r="D16" s="274" t="s">
        <v>230</v>
      </c>
    </row>
    <row r="17" spans="1:8" ht="12.75" customHeight="1" thickBot="1">
      <c r="A17" s="597"/>
      <c r="B17" s="599"/>
      <c r="C17" s="275" t="s">
        <v>322</v>
      </c>
      <c r="D17" s="275" t="s">
        <v>322</v>
      </c>
    </row>
    <row r="18" spans="1:8" ht="12.75" customHeight="1" thickBot="1">
      <c r="A18" s="276">
        <v>1</v>
      </c>
      <c r="B18" s="277">
        <v>2</v>
      </c>
      <c r="C18" s="277">
        <v>3</v>
      </c>
      <c r="D18" s="277">
        <v>4</v>
      </c>
    </row>
    <row r="19" spans="1:8" ht="12.75" customHeight="1">
      <c r="A19" s="278"/>
      <c r="B19" s="279"/>
      <c r="C19" s="279"/>
      <c r="D19" s="279"/>
    </row>
    <row r="20" spans="1:8" ht="12.75" customHeight="1">
      <c r="A20" s="280"/>
      <c r="B20" s="281" t="s">
        <v>186</v>
      </c>
      <c r="C20" s="282"/>
      <c r="D20" s="282"/>
    </row>
    <row r="21" spans="1:8" ht="5.25" customHeight="1">
      <c r="A21" s="280"/>
      <c r="B21" s="281"/>
      <c r="C21" s="282"/>
      <c r="D21" s="282"/>
    </row>
    <row r="22" spans="1:8" ht="12.75" customHeight="1">
      <c r="A22" s="280"/>
      <c r="B22" s="283" t="s">
        <v>187</v>
      </c>
      <c r="C22" s="282"/>
      <c r="D22" s="282"/>
    </row>
    <row r="23" spans="1:8" ht="12.75" customHeight="1">
      <c r="A23" s="280"/>
      <c r="B23" s="284" t="s">
        <v>363</v>
      </c>
      <c r="C23" s="285">
        <v>32480985449</v>
      </c>
      <c r="D23" s="285">
        <f>31523943062-123600</f>
        <v>31523819462</v>
      </c>
    </row>
    <row r="24" spans="1:8" ht="12.75" customHeight="1">
      <c r="A24" s="280"/>
      <c r="B24" s="284" t="s">
        <v>463</v>
      </c>
      <c r="C24" s="285">
        <v>63764882916</v>
      </c>
      <c r="D24" s="285">
        <f>13409290650+1200000</f>
        <v>13410490650</v>
      </c>
      <c r="E24" s="100"/>
    </row>
    <row r="25" spans="1:8" ht="22.5" customHeight="1">
      <c r="A25" s="280"/>
      <c r="B25" s="284" t="s">
        <v>464</v>
      </c>
      <c r="C25" s="285">
        <v>13013670038</v>
      </c>
      <c r="D25" s="285">
        <v>13060829257</v>
      </c>
    </row>
    <row r="26" spans="1:8" ht="12.75" customHeight="1">
      <c r="A26" s="280"/>
      <c r="B26" s="284" t="s">
        <v>176</v>
      </c>
      <c r="C26" s="286">
        <f>172068610567-41400000-118373291885-25439386000</f>
        <v>28214532682</v>
      </c>
      <c r="D26" s="286">
        <v>37344046052</v>
      </c>
      <c r="E26" s="287"/>
      <c r="F26" s="104">
        <v>118373291885</v>
      </c>
      <c r="G26" s="272" t="s">
        <v>188</v>
      </c>
    </row>
    <row r="27" spans="1:8" ht="15" customHeight="1">
      <c r="A27" s="280"/>
      <c r="B27" s="284" t="s">
        <v>465</v>
      </c>
      <c r="C27" s="285">
        <v>26128629875</v>
      </c>
      <c r="D27" s="285">
        <f>14745294424+2112867750</f>
        <v>16858162174</v>
      </c>
      <c r="E27" s="100"/>
      <c r="F27" s="104">
        <v>25439386000</v>
      </c>
      <c r="G27" s="272" t="s">
        <v>189</v>
      </c>
      <c r="H27" s="288">
        <f>SUM(F26:F27)</f>
        <v>143812677885</v>
      </c>
    </row>
    <row r="28" spans="1:8" ht="15" customHeight="1">
      <c r="A28" s="280" t="s">
        <v>466</v>
      </c>
      <c r="B28" s="284" t="s">
        <v>467</v>
      </c>
      <c r="C28" s="285">
        <v>29422625938</v>
      </c>
      <c r="D28" s="285">
        <f>30761818510-2112867750</f>
        <v>28648950760</v>
      </c>
      <c r="E28" s="288"/>
      <c r="F28" s="289">
        <v>41400000</v>
      </c>
      <c r="G28" s="272" t="s">
        <v>468</v>
      </c>
    </row>
    <row r="29" spans="1:8" ht="15" customHeight="1">
      <c r="A29" s="280"/>
      <c r="B29" s="284" t="s">
        <v>9</v>
      </c>
      <c r="C29" s="285">
        <v>807995010000</v>
      </c>
      <c r="D29" s="285">
        <v>731733741000</v>
      </c>
      <c r="F29" s="289">
        <v>0</v>
      </c>
      <c r="G29" s="272" t="s">
        <v>469</v>
      </c>
    </row>
    <row r="30" spans="1:8" ht="15" customHeight="1">
      <c r="A30" s="280"/>
      <c r="B30" s="284" t="s">
        <v>10</v>
      </c>
      <c r="C30" s="285">
        <v>199009572278</v>
      </c>
      <c r="D30" s="285">
        <v>72728590000</v>
      </c>
      <c r="F30" s="289"/>
    </row>
    <row r="31" spans="1:8" ht="15" customHeight="1">
      <c r="A31" s="280"/>
      <c r="B31" s="284" t="s">
        <v>427</v>
      </c>
      <c r="C31" s="285">
        <v>0</v>
      </c>
      <c r="D31" s="285">
        <v>0</v>
      </c>
      <c r="F31" s="290">
        <f>SUM(F26:F30)</f>
        <v>143854077885</v>
      </c>
    </row>
    <row r="32" spans="1:8" ht="15" customHeight="1">
      <c r="A32" s="280"/>
      <c r="B32" s="284" t="s">
        <v>40</v>
      </c>
      <c r="C32" s="285">
        <v>40789358000</v>
      </c>
      <c r="D32" s="285">
        <v>183164016500</v>
      </c>
    </row>
    <row r="33" spans="1:9" ht="15" customHeight="1">
      <c r="A33" s="280"/>
      <c r="B33" s="284" t="s">
        <v>470</v>
      </c>
      <c r="C33" s="285">
        <v>79853949810</v>
      </c>
      <c r="D33" s="285">
        <v>83195805819</v>
      </c>
      <c r="E33" s="100"/>
    </row>
    <row r="34" spans="1:9" ht="15" customHeight="1">
      <c r="A34" s="280"/>
      <c r="B34" s="284" t="s">
        <v>471</v>
      </c>
      <c r="C34" s="285">
        <v>49604500000</v>
      </c>
      <c r="D34" s="285">
        <v>58935212000</v>
      </c>
    </row>
    <row r="35" spans="1:9" ht="15" customHeight="1">
      <c r="A35" s="280"/>
      <c r="B35" s="284" t="s">
        <v>190</v>
      </c>
      <c r="C35" s="285">
        <v>0</v>
      </c>
      <c r="D35" s="285">
        <v>0</v>
      </c>
      <c r="E35" s="100"/>
    </row>
    <row r="36" spans="1:9" ht="15" customHeight="1">
      <c r="A36" s="280"/>
      <c r="B36" s="284" t="s">
        <v>380</v>
      </c>
      <c r="C36" s="291">
        <v>2060684299</v>
      </c>
      <c r="D36" s="291">
        <v>9296687923</v>
      </c>
    </row>
    <row r="37" spans="1:9" ht="15" customHeight="1">
      <c r="A37" s="280"/>
      <c r="B37" s="284" t="s">
        <v>472</v>
      </c>
      <c r="C37" s="285">
        <v>0</v>
      </c>
      <c r="D37" s="285">
        <v>0</v>
      </c>
    </row>
    <row r="38" spans="1:9" ht="15" customHeight="1">
      <c r="A38" s="280"/>
      <c r="B38" s="284" t="s">
        <v>46</v>
      </c>
      <c r="C38" s="291">
        <v>162495600000</v>
      </c>
      <c r="D38" s="291">
        <v>72423652000</v>
      </c>
      <c r="E38" s="100"/>
    </row>
    <row r="39" spans="1:9" ht="12.75" customHeight="1">
      <c r="A39" s="280"/>
      <c r="B39" s="292" t="s">
        <v>303</v>
      </c>
      <c r="C39" s="293">
        <f>SUM(C23+C24+C25+C26+C27+C28+C29+C30+C31+C32+C33+C34+C35+C36+C37+C38)</f>
        <v>1534834001285</v>
      </c>
      <c r="D39" s="293">
        <f>SUM(D23+D24+D25+D26+D27+D28+D29+D30+D31+D32+D33+D34+D35+D36+D37+D38)</f>
        <v>1352324003597</v>
      </c>
      <c r="E39" s="294">
        <f>SUM(C39+C65)</f>
        <v>1534875401285</v>
      </c>
      <c r="F39" s="295">
        <v>964938557744</v>
      </c>
    </row>
    <row r="40" spans="1:9" ht="14.1" customHeight="1">
      <c r="A40" s="280"/>
      <c r="B40" s="283" t="s">
        <v>191</v>
      </c>
      <c r="C40" s="285"/>
      <c r="D40" s="285"/>
      <c r="E40" s="289"/>
      <c r="F40" s="290">
        <f>SUM(E39-F39)</f>
        <v>569936843541</v>
      </c>
      <c r="G40" s="296" t="s">
        <v>473</v>
      </c>
    </row>
    <row r="41" spans="1:9" ht="14.1" customHeight="1">
      <c r="A41" s="280"/>
      <c r="B41" s="284" t="s">
        <v>11</v>
      </c>
      <c r="C41" s="297">
        <f>735872214075-19715000-3387289545</f>
        <v>732465209530</v>
      </c>
      <c r="D41" s="297">
        <f>711588139195-2492568390-600000</f>
        <v>709094970805</v>
      </c>
      <c r="E41" s="100"/>
      <c r="F41" s="271" t="s">
        <v>474</v>
      </c>
      <c r="G41" s="100">
        <v>3387289545</v>
      </c>
      <c r="H41" s="100">
        <v>19715000</v>
      </c>
      <c r="I41" s="272" t="s">
        <v>475</v>
      </c>
    </row>
    <row r="42" spans="1:9" ht="14.1" customHeight="1">
      <c r="A42" s="280"/>
      <c r="B42" s="284" t="s">
        <v>177</v>
      </c>
      <c r="C42" s="291">
        <f>279987740632-19916161215-91531783326</f>
        <v>168539796091</v>
      </c>
      <c r="D42" s="291">
        <f>248736763470-70215233782-17981242041+4511400+600000</f>
        <v>160545399047</v>
      </c>
      <c r="E42" s="290"/>
      <c r="F42" s="271" t="s">
        <v>474</v>
      </c>
      <c r="G42" s="100">
        <v>91531783326</v>
      </c>
      <c r="H42" s="100">
        <v>19916161215</v>
      </c>
      <c r="I42" s="272" t="s">
        <v>475</v>
      </c>
    </row>
    <row r="43" spans="1:9" ht="14.1" customHeight="1">
      <c r="A43" s="280"/>
      <c r="B43" s="284" t="s">
        <v>52</v>
      </c>
      <c r="C43" s="298">
        <f>4955946912-504673984</f>
        <v>4451272928</v>
      </c>
      <c r="D43" s="298">
        <v>4424201466</v>
      </c>
      <c r="E43" s="289"/>
      <c r="F43" s="271" t="s">
        <v>474</v>
      </c>
      <c r="G43" s="100">
        <v>504673984</v>
      </c>
      <c r="H43" s="299">
        <v>0</v>
      </c>
    </row>
    <row r="44" spans="1:9" ht="14.1" customHeight="1">
      <c r="A44" s="280"/>
      <c r="B44" s="284" t="s">
        <v>53</v>
      </c>
      <c r="C44" s="285">
        <v>0</v>
      </c>
      <c r="D44" s="285">
        <v>0</v>
      </c>
      <c r="E44" s="289"/>
      <c r="F44" s="295">
        <f>SUM(F39:F40)</f>
        <v>1534875401285</v>
      </c>
      <c r="G44" s="299">
        <f>SUM(G41:G43)</f>
        <v>95423746855</v>
      </c>
      <c r="H44" s="300">
        <f>SUM(H41:H43)</f>
        <v>19935876215</v>
      </c>
    </row>
    <row r="45" spans="1:9" ht="14.1" customHeight="1">
      <c r="A45" s="280"/>
      <c r="B45" s="284" t="s">
        <v>39</v>
      </c>
      <c r="C45" s="285">
        <v>27922492123</v>
      </c>
      <c r="D45" s="285">
        <v>48055711613</v>
      </c>
      <c r="E45" s="289"/>
      <c r="G45" s="100"/>
      <c r="H45" s="301">
        <f>G44+H44</f>
        <v>115359623070</v>
      </c>
    </row>
    <row r="46" spans="1:9" ht="14.1" customHeight="1">
      <c r="A46" s="280"/>
      <c r="B46" s="284" t="s">
        <v>178</v>
      </c>
      <c r="C46" s="285">
        <v>20041633799</v>
      </c>
      <c r="D46" s="285">
        <v>16220719040</v>
      </c>
      <c r="E46" s="271"/>
      <c r="G46" s="299">
        <f>SUM(G41:G45)+H42</f>
        <v>210763654925</v>
      </c>
    </row>
    <row r="47" spans="1:9" ht="14.1" customHeight="1">
      <c r="A47" s="280"/>
      <c r="B47" s="284" t="s">
        <v>476</v>
      </c>
      <c r="C47" s="285">
        <v>265602847579</v>
      </c>
      <c r="D47" s="285">
        <v>150720020000</v>
      </c>
      <c r="E47" s="290"/>
      <c r="G47" s="100"/>
    </row>
    <row r="48" spans="1:9" ht="14.1" customHeight="1">
      <c r="A48" s="280"/>
      <c r="B48" s="284" t="s">
        <v>477</v>
      </c>
      <c r="C48" s="285">
        <v>1139683410</v>
      </c>
      <c r="D48" s="285">
        <v>819266820</v>
      </c>
      <c r="E48" s="290"/>
      <c r="G48" s="100"/>
    </row>
    <row r="49" spans="1:9" ht="14.1" customHeight="1">
      <c r="A49" s="280"/>
      <c r="B49" s="284" t="s">
        <v>381</v>
      </c>
      <c r="C49" s="285">
        <v>963284675</v>
      </c>
      <c r="D49" s="285">
        <f>109155000+5745000</f>
        <v>114900000</v>
      </c>
      <c r="G49" s="100"/>
    </row>
    <row r="50" spans="1:9" ht="14.1" customHeight="1">
      <c r="A50" s="280"/>
      <c r="B50" s="284" t="s">
        <v>478</v>
      </c>
      <c r="C50" s="285">
        <v>4568849675</v>
      </c>
      <c r="D50" s="285">
        <v>3981017942</v>
      </c>
      <c r="G50" s="100"/>
    </row>
    <row r="51" spans="1:9" ht="14.1" customHeight="1">
      <c r="A51" s="280"/>
      <c r="B51" s="284" t="s">
        <v>479</v>
      </c>
      <c r="C51" s="285">
        <v>0</v>
      </c>
      <c r="D51" s="285">
        <v>0</v>
      </c>
      <c r="G51" s="100"/>
    </row>
    <row r="52" spans="1:9" ht="12.75" customHeight="1">
      <c r="A52" s="280"/>
      <c r="B52" s="292" t="s">
        <v>303</v>
      </c>
      <c r="C52" s="302">
        <f>SUM(C41:C51)</f>
        <v>1225695069810</v>
      </c>
      <c r="D52" s="302">
        <f>SUM(D41:D51)</f>
        <v>1093976206733</v>
      </c>
      <c r="E52" s="294"/>
      <c r="G52" s="300">
        <f>SUM(G41:G51)</f>
        <v>401611148635</v>
      </c>
      <c r="H52" s="300">
        <f>SUM(H42:H51)</f>
        <v>155211660500</v>
      </c>
      <c r="I52" s="303">
        <f>G52+H52</f>
        <v>556822809135</v>
      </c>
    </row>
    <row r="53" spans="1:9" ht="12.75" customHeight="1">
      <c r="A53" s="280"/>
      <c r="B53" s="292"/>
      <c r="C53" s="302"/>
      <c r="D53" s="302"/>
      <c r="E53" s="290"/>
    </row>
    <row r="54" spans="1:9" ht="12.75" customHeight="1">
      <c r="A54" s="280"/>
      <c r="B54" s="304" t="s">
        <v>480</v>
      </c>
      <c r="C54" s="305">
        <f>SUM(C39-C52)</f>
        <v>309138931475</v>
      </c>
      <c r="D54" s="305">
        <f>SUM(D39-D52)</f>
        <v>258347796864</v>
      </c>
      <c r="E54" s="290"/>
    </row>
    <row r="55" spans="1:9" ht="12.75" customHeight="1">
      <c r="A55" s="280"/>
      <c r="B55" s="306"/>
      <c r="C55" s="285"/>
      <c r="D55" s="285"/>
    </row>
    <row r="56" spans="1:9" ht="24" customHeight="1">
      <c r="A56" s="280"/>
      <c r="B56" s="281" t="s">
        <v>481</v>
      </c>
      <c r="C56" s="285"/>
      <c r="D56" s="285"/>
      <c r="E56" s="290"/>
    </row>
    <row r="57" spans="1:9" ht="11.25" customHeight="1">
      <c r="A57" s="280"/>
      <c r="B57" s="281"/>
      <c r="C57" s="285"/>
      <c r="D57" s="285"/>
      <c r="E57" s="290"/>
    </row>
    <row r="58" spans="1:9" ht="12.75" customHeight="1">
      <c r="A58" s="280"/>
      <c r="B58" s="283" t="s">
        <v>187</v>
      </c>
      <c r="C58" s="285"/>
      <c r="D58" s="285"/>
    </row>
    <row r="59" spans="1:9" ht="12.75" customHeight="1">
      <c r="A59" s="280"/>
      <c r="B59" s="284" t="s">
        <v>193</v>
      </c>
      <c r="C59" s="291">
        <v>0</v>
      </c>
      <c r="D59" s="291">
        <v>0</v>
      </c>
    </row>
    <row r="60" spans="1:9" ht="12.75" customHeight="1">
      <c r="A60" s="280"/>
      <c r="B60" s="284" t="s">
        <v>194</v>
      </c>
      <c r="C60" s="291">
        <v>0</v>
      </c>
      <c r="D60" s="291">
        <v>1067500</v>
      </c>
    </row>
    <row r="61" spans="1:9" ht="22.5" customHeight="1">
      <c r="A61" s="280"/>
      <c r="B61" s="284" t="s">
        <v>195</v>
      </c>
      <c r="C61" s="291">
        <v>0</v>
      </c>
      <c r="D61" s="291">
        <v>0</v>
      </c>
    </row>
    <row r="62" spans="1:9" ht="23.25" customHeight="1">
      <c r="A62" s="280"/>
      <c r="B62" s="284" t="s">
        <v>196</v>
      </c>
      <c r="C62" s="291">
        <v>0</v>
      </c>
      <c r="D62" s="291">
        <v>0</v>
      </c>
    </row>
    <row r="63" spans="1:9" ht="12.75" customHeight="1">
      <c r="A63" s="280"/>
      <c r="B63" s="284" t="s">
        <v>197</v>
      </c>
      <c r="C63" s="291">
        <v>0</v>
      </c>
      <c r="D63" s="291">
        <v>0</v>
      </c>
    </row>
    <row r="64" spans="1:9" ht="12.75" customHeight="1">
      <c r="A64" s="280"/>
      <c r="B64" s="284" t="s">
        <v>198</v>
      </c>
      <c r="C64" s="291">
        <f>35400000+6000000</f>
        <v>41400000</v>
      </c>
      <c r="D64" s="291">
        <v>125196000</v>
      </c>
      <c r="E64" s="287"/>
    </row>
    <row r="65" spans="1:11" ht="12.75" customHeight="1">
      <c r="A65" s="280"/>
      <c r="B65" s="292" t="s">
        <v>303</v>
      </c>
      <c r="C65" s="293">
        <f>SUM(C59:C64)</f>
        <v>41400000</v>
      </c>
      <c r="D65" s="293">
        <f>SUM(D59:D64)</f>
        <v>126263500</v>
      </c>
      <c r="E65" s="307"/>
      <c r="F65" s="308"/>
      <c r="G65" s="100"/>
    </row>
    <row r="66" spans="1:11" ht="12.75" customHeight="1">
      <c r="A66" s="280"/>
      <c r="B66" s="283" t="s">
        <v>191</v>
      </c>
      <c r="C66" s="285"/>
      <c r="D66" s="285"/>
      <c r="E66" s="287"/>
      <c r="H66" s="296" t="s">
        <v>473</v>
      </c>
    </row>
    <row r="67" spans="1:11" ht="12.75" customHeight="1">
      <c r="A67" s="280"/>
      <c r="B67" s="284" t="s">
        <v>34</v>
      </c>
      <c r="C67" s="285">
        <v>16864123167</v>
      </c>
      <c r="D67" s="285">
        <v>9608541095</v>
      </c>
      <c r="F67" s="289"/>
      <c r="G67" s="100">
        <v>9608541095</v>
      </c>
      <c r="H67" s="100">
        <v>0</v>
      </c>
    </row>
    <row r="68" spans="1:11" ht="12.75" customHeight="1">
      <c r="A68" s="280"/>
      <c r="B68" s="284" t="s">
        <v>35</v>
      </c>
      <c r="C68" s="309">
        <f>90206732178-8458918556-3428571660</f>
        <v>78319241962</v>
      </c>
      <c r="D68" s="309">
        <f>62599339622-5999916637-3444002169</f>
        <v>53155420816</v>
      </c>
      <c r="E68" s="100"/>
      <c r="G68" s="100">
        <v>56599422985</v>
      </c>
      <c r="H68" s="100">
        <v>3428571660</v>
      </c>
      <c r="I68" s="272" t="s">
        <v>474</v>
      </c>
      <c r="J68" s="100">
        <v>8458918556</v>
      </c>
      <c r="K68" s="272" t="s">
        <v>475</v>
      </c>
    </row>
    <row r="69" spans="1:11" ht="12.75" customHeight="1">
      <c r="A69" s="310"/>
      <c r="B69" s="311" t="s">
        <v>36</v>
      </c>
      <c r="C69" s="312">
        <f>162035587568-46690540097</f>
        <v>115345047471</v>
      </c>
      <c r="D69" s="312">
        <f>166249304020-18265365235</f>
        <v>147983938785</v>
      </c>
      <c r="F69" s="289"/>
      <c r="G69" s="100">
        <v>147983938785</v>
      </c>
      <c r="H69" s="100">
        <f>47195214081-504673984</f>
        <v>46690540097</v>
      </c>
      <c r="I69" s="272" t="s">
        <v>474</v>
      </c>
    </row>
    <row r="70" spans="1:11" ht="12.75" customHeight="1">
      <c r="A70" s="280"/>
      <c r="B70" s="284" t="s">
        <v>37</v>
      </c>
      <c r="C70" s="291">
        <f>129017932996-561025036</f>
        <v>128456907960</v>
      </c>
      <c r="D70" s="291">
        <f>81548824469-428451000</f>
        <v>81120373469</v>
      </c>
      <c r="E70" s="100"/>
      <c r="F70" s="289"/>
      <c r="G70" s="100">
        <v>81120373469</v>
      </c>
      <c r="H70" s="100">
        <v>561025036</v>
      </c>
      <c r="I70" s="272" t="s">
        <v>474</v>
      </c>
    </row>
    <row r="71" spans="1:11" ht="12.75" customHeight="1">
      <c r="A71" s="280"/>
      <c r="B71" s="284" t="s">
        <v>38</v>
      </c>
      <c r="C71" s="291">
        <v>362920000</v>
      </c>
      <c r="D71" s="291">
        <v>332484903</v>
      </c>
      <c r="E71" s="313"/>
      <c r="G71" s="100">
        <v>332484903</v>
      </c>
      <c r="H71" s="100">
        <v>0</v>
      </c>
    </row>
    <row r="72" spans="1:11" ht="12.75" customHeight="1">
      <c r="A72" s="280"/>
      <c r="B72" s="284" t="s">
        <v>179</v>
      </c>
      <c r="C72" s="298">
        <v>0</v>
      </c>
      <c r="D72" s="298">
        <v>0</v>
      </c>
      <c r="E72" s="314"/>
      <c r="F72" s="289"/>
      <c r="G72" s="100">
        <v>24693732872</v>
      </c>
      <c r="H72" s="100">
        <v>0</v>
      </c>
      <c r="I72" s="272" t="s">
        <v>474</v>
      </c>
    </row>
    <row r="73" spans="1:11" ht="12.75" customHeight="1">
      <c r="A73" s="280"/>
      <c r="B73" s="292" t="s">
        <v>303</v>
      </c>
      <c r="C73" s="302">
        <f>SUM(C67:C72)</f>
        <v>339348240560</v>
      </c>
      <c r="D73" s="302">
        <f>SUM(D67:D72)</f>
        <v>292200759068</v>
      </c>
      <c r="E73" s="315">
        <f>C52+C73</f>
        <v>1565043310370</v>
      </c>
      <c r="F73" s="308"/>
      <c r="G73" s="100"/>
    </row>
    <row r="74" spans="1:11" ht="12.75" customHeight="1">
      <c r="A74" s="280"/>
      <c r="B74" s="292"/>
      <c r="C74" s="302"/>
      <c r="D74" s="302"/>
      <c r="E74" s="307"/>
      <c r="F74" s="308"/>
      <c r="G74" s="299">
        <f>SUM(G67:G73)</f>
        <v>320338494109</v>
      </c>
      <c r="H74" s="300">
        <f>SUM(H67:H73)</f>
        <v>50680136793</v>
      </c>
      <c r="I74" s="300">
        <f>SUM(I67:I73)</f>
        <v>0</v>
      </c>
      <c r="J74" s="300">
        <f>SUM(J67:J73)</f>
        <v>8458918556</v>
      </c>
    </row>
    <row r="75" spans="1:11" ht="24" customHeight="1">
      <c r="A75" s="280"/>
      <c r="B75" s="304" t="s">
        <v>482</v>
      </c>
      <c r="C75" s="305">
        <f>SUM(C65-C73)</f>
        <v>-339306840560</v>
      </c>
      <c r="D75" s="305">
        <f>SUM(D65-D73)</f>
        <v>-292074495568</v>
      </c>
      <c r="F75" s="289"/>
      <c r="G75" s="100"/>
      <c r="I75" s="288"/>
      <c r="J75" s="301">
        <f>H74+J74</f>
        <v>59139055349</v>
      </c>
    </row>
    <row r="76" spans="1:11" ht="12.75" customHeight="1">
      <c r="A76" s="280"/>
      <c r="B76" s="304"/>
      <c r="C76" s="285"/>
      <c r="D76" s="285"/>
      <c r="F76" s="316"/>
      <c r="H76" s="288">
        <f>G74-J75</f>
        <v>261199438760</v>
      </c>
    </row>
    <row r="77" spans="1:11" ht="12.75" customHeight="1">
      <c r="A77" s="317"/>
      <c r="B77" s="318" t="s">
        <v>483</v>
      </c>
      <c r="C77" s="319"/>
      <c r="D77" s="319"/>
      <c r="E77" s="287"/>
      <c r="F77" s="289"/>
      <c r="J77" s="288">
        <f>H45+J75</f>
        <v>174498678419</v>
      </c>
    </row>
    <row r="78" spans="1:11" ht="12.75" customHeight="1">
      <c r="A78" s="280"/>
      <c r="B78" s="283" t="s">
        <v>187</v>
      </c>
      <c r="C78" s="285"/>
      <c r="D78" s="285"/>
      <c r="E78" s="100"/>
      <c r="F78" s="294"/>
    </row>
    <row r="79" spans="1:11" ht="12.75" customHeight="1">
      <c r="A79" s="280"/>
      <c r="B79" s="284" t="s">
        <v>199</v>
      </c>
      <c r="C79" s="285">
        <v>0</v>
      </c>
      <c r="D79" s="285">
        <v>0</v>
      </c>
    </row>
    <row r="80" spans="1:11" ht="24" customHeight="1">
      <c r="A80" s="280"/>
      <c r="B80" s="284" t="s">
        <v>484</v>
      </c>
      <c r="C80" s="285">
        <v>0</v>
      </c>
      <c r="D80" s="285">
        <v>0</v>
      </c>
    </row>
    <row r="81" spans="1:7" ht="12.75" customHeight="1">
      <c r="A81" s="280"/>
      <c r="B81" s="284" t="s">
        <v>391</v>
      </c>
      <c r="C81" s="285">
        <f>28207575074-28207575074</f>
        <v>0</v>
      </c>
      <c r="D81" s="285">
        <f>51378500450-5447668800</f>
        <v>45930831650</v>
      </c>
      <c r="F81" s="289"/>
    </row>
    <row r="82" spans="1:7" ht="12.75" customHeight="1">
      <c r="A82" s="280"/>
      <c r="B82" s="284" t="s">
        <v>485</v>
      </c>
      <c r="C82" s="285">
        <v>263730458</v>
      </c>
      <c r="D82" s="285">
        <f>149930232+11971000-41900000</f>
        <v>120001232</v>
      </c>
      <c r="F82" s="290"/>
      <c r="G82" s="100"/>
    </row>
    <row r="83" spans="1:7" ht="12.75" customHeight="1">
      <c r="A83" s="280"/>
      <c r="B83" s="284" t="s">
        <v>486</v>
      </c>
      <c r="C83" s="285">
        <v>0</v>
      </c>
      <c r="D83" s="285">
        <v>0</v>
      </c>
      <c r="E83" s="100"/>
      <c r="F83" s="290"/>
      <c r="G83" s="100"/>
    </row>
    <row r="84" spans="1:7" ht="12.75" customHeight="1">
      <c r="A84" s="280"/>
      <c r="B84" s="284" t="s">
        <v>393</v>
      </c>
      <c r="C84" s="285">
        <f>14768547415-2751040100</f>
        <v>12017507315</v>
      </c>
      <c r="D84" s="285">
        <f>8803952503-344644547-446845121</f>
        <v>8012462835</v>
      </c>
      <c r="E84" s="100">
        <v>344644547</v>
      </c>
      <c r="F84" s="290"/>
      <c r="G84" s="100"/>
    </row>
    <row r="85" spans="1:7" ht="12.75" customHeight="1">
      <c r="A85" s="280"/>
      <c r="B85" s="292" t="s">
        <v>303</v>
      </c>
      <c r="C85" s="302">
        <f>SUM(C79:C84)</f>
        <v>12281237773</v>
      </c>
      <c r="D85" s="302">
        <f>SUM(D79:D84)</f>
        <v>54063295717</v>
      </c>
      <c r="E85" s="100"/>
    </row>
    <row r="86" spans="1:7" ht="12.75" customHeight="1">
      <c r="A86" s="280"/>
      <c r="B86" s="283" t="s">
        <v>191</v>
      </c>
      <c r="C86" s="285"/>
      <c r="D86" s="285"/>
      <c r="E86" s="100"/>
      <c r="F86" s="290"/>
    </row>
    <row r="87" spans="1:7" ht="12.75" customHeight="1">
      <c r="A87" s="280"/>
      <c r="B87" s="284" t="s">
        <v>200</v>
      </c>
      <c r="C87" s="285">
        <v>7500000000</v>
      </c>
      <c r="D87" s="285">
        <v>0</v>
      </c>
      <c r="E87" s="100"/>
      <c r="F87" s="289"/>
    </row>
    <row r="88" spans="1:7" ht="12.75" customHeight="1">
      <c r="A88" s="280"/>
      <c r="B88" s="284" t="s">
        <v>487</v>
      </c>
      <c r="C88" s="320">
        <v>9950000000</v>
      </c>
      <c r="D88" s="320">
        <v>5000000000</v>
      </c>
    </row>
    <row r="89" spans="1:7" ht="12.75" customHeight="1">
      <c r="A89" s="280"/>
      <c r="B89" s="284" t="s">
        <v>488</v>
      </c>
      <c r="C89" s="285">
        <f>33460784816-9460784816</f>
        <v>24000000000</v>
      </c>
      <c r="D89" s="285">
        <v>18000000000</v>
      </c>
      <c r="E89" s="100"/>
    </row>
    <row r="90" spans="1:7" ht="12.75" customHeight="1">
      <c r="A90" s="280"/>
      <c r="B90" s="284" t="s">
        <v>405</v>
      </c>
      <c r="C90" s="321">
        <f>8503510862-512188277</f>
        <v>7991322585</v>
      </c>
      <c r="D90" s="321">
        <v>5427203742</v>
      </c>
      <c r="E90" s="100"/>
    </row>
    <row r="91" spans="1:7" ht="12.75" customHeight="1">
      <c r="A91" s="280"/>
      <c r="B91" s="292" t="s">
        <v>303</v>
      </c>
      <c r="C91" s="302">
        <f>SUM(C87:C90)</f>
        <v>49441322585</v>
      </c>
      <c r="D91" s="302">
        <f>SUM(D87:D90)</f>
        <v>28427203742</v>
      </c>
      <c r="E91" s="299"/>
      <c r="F91" s="289"/>
    </row>
    <row r="92" spans="1:7" ht="12.75" customHeight="1">
      <c r="A92" s="280"/>
      <c r="B92" s="292"/>
      <c r="C92" s="302"/>
      <c r="D92" s="302"/>
      <c r="E92" s="299"/>
      <c r="F92" s="289"/>
    </row>
    <row r="93" spans="1:7" ht="12.75" customHeight="1">
      <c r="A93" s="280"/>
      <c r="B93" s="304" t="s">
        <v>489</v>
      </c>
      <c r="C93" s="305">
        <f>SUM(C85-C91)</f>
        <v>-37160084812</v>
      </c>
      <c r="D93" s="305">
        <f>SUM(D85-D91)</f>
        <v>25636091975</v>
      </c>
      <c r="F93" s="289"/>
    </row>
    <row r="94" spans="1:7" ht="9" customHeight="1">
      <c r="A94" s="280"/>
      <c r="B94" s="306"/>
      <c r="C94" s="285"/>
      <c r="D94" s="285"/>
      <c r="E94" s="100"/>
      <c r="F94" s="289"/>
    </row>
    <row r="95" spans="1:7" ht="12.75" customHeight="1">
      <c r="A95" s="280"/>
      <c r="B95" s="281" t="s">
        <v>201</v>
      </c>
      <c r="C95" s="285"/>
      <c r="D95" s="285"/>
      <c r="E95" s="100"/>
      <c r="F95" s="290"/>
    </row>
    <row r="96" spans="1:7" ht="9" customHeight="1">
      <c r="A96" s="280"/>
      <c r="B96" s="281"/>
      <c r="C96" s="285"/>
      <c r="D96" s="285"/>
      <c r="E96" s="100"/>
      <c r="F96" s="290"/>
    </row>
    <row r="97" spans="1:8" ht="12.75" customHeight="1">
      <c r="A97" s="280"/>
      <c r="B97" s="283" t="s">
        <v>187</v>
      </c>
      <c r="C97" s="285"/>
      <c r="D97" s="285"/>
      <c r="E97" s="100"/>
      <c r="F97" s="289"/>
    </row>
    <row r="98" spans="1:8" ht="12.75" customHeight="1">
      <c r="A98" s="280"/>
      <c r="B98" s="284" t="s">
        <v>490</v>
      </c>
      <c r="C98" s="322">
        <v>960748725</v>
      </c>
      <c r="D98" s="323">
        <v>188284754</v>
      </c>
      <c r="E98" s="100"/>
      <c r="F98" s="289"/>
    </row>
    <row r="99" spans="1:8" ht="12.75" customHeight="1">
      <c r="A99" s="280"/>
      <c r="B99" s="284" t="s">
        <v>491</v>
      </c>
      <c r="C99" s="324">
        <v>52619200717</v>
      </c>
      <c r="D99" s="309">
        <v>58744439543</v>
      </c>
      <c r="E99" s="100"/>
    </row>
    <row r="100" spans="1:8" ht="12.75" customHeight="1">
      <c r="A100" s="280"/>
      <c r="B100" s="292" t="s">
        <v>303</v>
      </c>
      <c r="C100" s="302">
        <f>SUM(C98:C99)</f>
        <v>53579949442</v>
      </c>
      <c r="D100" s="302">
        <f>SUM(D98:D99)</f>
        <v>58932724297</v>
      </c>
      <c r="E100" s="325"/>
      <c r="F100" s="289"/>
    </row>
    <row r="101" spans="1:8" ht="7.5" customHeight="1">
      <c r="A101" s="280"/>
      <c r="B101" s="292"/>
      <c r="C101" s="302"/>
      <c r="D101" s="302"/>
      <c r="E101" s="325"/>
      <c r="F101" s="289"/>
    </row>
    <row r="102" spans="1:8" ht="12.75" customHeight="1">
      <c r="A102" s="280"/>
      <c r="B102" s="283" t="s">
        <v>191</v>
      </c>
      <c r="C102" s="285"/>
      <c r="D102" s="285"/>
      <c r="E102" s="326"/>
      <c r="F102" s="289"/>
      <c r="G102" s="100"/>
    </row>
    <row r="103" spans="1:8" ht="12.75" customHeight="1">
      <c r="A103" s="280"/>
      <c r="B103" s="284" t="s">
        <v>492</v>
      </c>
      <c r="C103" s="322">
        <v>231127070</v>
      </c>
      <c r="D103" s="327">
        <f>960680325+68400</f>
        <v>960748725</v>
      </c>
      <c r="E103" s="326"/>
      <c r="F103" s="289"/>
      <c r="G103" s="100"/>
    </row>
    <row r="104" spans="1:8" ht="12.75" customHeight="1">
      <c r="A104" s="280"/>
      <c r="B104" s="284" t="s">
        <v>493</v>
      </c>
      <c r="C104" s="324">
        <v>52619200717</v>
      </c>
      <c r="D104" s="309">
        <v>58744439543</v>
      </c>
      <c r="E104" s="326"/>
      <c r="F104" s="290"/>
    </row>
    <row r="105" spans="1:8" ht="12.75" customHeight="1">
      <c r="A105" s="280"/>
      <c r="B105" s="292" t="s">
        <v>303</v>
      </c>
      <c r="C105" s="302">
        <f>SUM(C103:C104)</f>
        <v>52850327787</v>
      </c>
      <c r="D105" s="302">
        <f>SUM(D103:D104)</f>
        <v>59705188268</v>
      </c>
      <c r="E105" s="328"/>
      <c r="F105" s="290"/>
      <c r="G105" s="100"/>
    </row>
    <row r="106" spans="1:8" ht="7.5" customHeight="1">
      <c r="A106" s="280"/>
      <c r="B106" s="292"/>
      <c r="C106" s="302"/>
      <c r="D106" s="302"/>
      <c r="E106" s="328"/>
      <c r="F106" s="290"/>
      <c r="G106" s="100"/>
    </row>
    <row r="107" spans="1:8" ht="12.75" customHeight="1">
      <c r="A107" s="280"/>
      <c r="B107" s="304" t="s">
        <v>494</v>
      </c>
      <c r="C107" s="305">
        <f>SUM(C100-C105)</f>
        <v>729621655</v>
      </c>
      <c r="D107" s="305">
        <f>SUM(D100-D105)</f>
        <v>-772463971</v>
      </c>
      <c r="E107" s="288"/>
      <c r="F107" s="289"/>
      <c r="G107" s="289"/>
    </row>
    <row r="108" spans="1:8" ht="7.5" customHeight="1">
      <c r="A108" s="280"/>
      <c r="B108" s="306"/>
      <c r="C108" s="285"/>
      <c r="D108" s="285"/>
      <c r="E108" s="329"/>
      <c r="F108" s="289"/>
      <c r="G108" s="289"/>
    </row>
    <row r="109" spans="1:8" ht="12.75" customHeight="1">
      <c r="A109" s="280"/>
      <c r="B109" s="330" t="s">
        <v>495</v>
      </c>
      <c r="C109" s="302">
        <f>C54+C75+C93+C107</f>
        <v>-66598372242</v>
      </c>
      <c r="D109" s="302">
        <f>D54+D75+D93+D107</f>
        <v>-8863070700</v>
      </c>
      <c r="E109" s="329"/>
      <c r="F109" s="289"/>
      <c r="G109" s="289">
        <v>5429031642</v>
      </c>
    </row>
    <row r="110" spans="1:8" ht="12.75" customHeight="1">
      <c r="A110" s="280"/>
      <c r="B110" s="330" t="s">
        <v>496</v>
      </c>
      <c r="C110" s="302">
        <v>160336224247</v>
      </c>
      <c r="D110" s="302">
        <v>169199294947</v>
      </c>
      <c r="E110" s="329"/>
      <c r="F110" s="128"/>
      <c r="G110" s="126"/>
      <c r="H110" s="288"/>
    </row>
    <row r="111" spans="1:8" ht="12.75" customHeight="1">
      <c r="A111" s="280"/>
      <c r="B111" s="330" t="s">
        <v>497</v>
      </c>
      <c r="C111" s="293">
        <f>C109+C110</f>
        <v>93737852005</v>
      </c>
      <c r="D111" s="293">
        <f>D109+D110</f>
        <v>160336224247</v>
      </c>
      <c r="E111" s="329">
        <f>SUM(C113:C115)</f>
        <v>93737852005</v>
      </c>
      <c r="F111" s="289">
        <f>E111-C111</f>
        <v>0</v>
      </c>
      <c r="G111" s="126"/>
      <c r="H111" s="288"/>
    </row>
    <row r="112" spans="1:8" ht="12.75" customHeight="1">
      <c r="A112" s="280"/>
      <c r="B112" s="306" t="s">
        <v>498</v>
      </c>
      <c r="C112" s="291"/>
      <c r="D112" s="291"/>
      <c r="E112" s="329"/>
      <c r="F112" s="289"/>
      <c r="G112" s="126"/>
      <c r="H112" s="288"/>
    </row>
    <row r="113" spans="1:8" ht="12.75" customHeight="1">
      <c r="A113" s="280"/>
      <c r="B113" s="331" t="s">
        <v>499</v>
      </c>
      <c r="C113" s="332">
        <v>93726869243</v>
      </c>
      <c r="D113" s="332">
        <v>159986682092</v>
      </c>
      <c r="E113" s="329"/>
      <c r="F113" s="289"/>
      <c r="G113" s="126"/>
      <c r="H113" s="288"/>
    </row>
    <row r="114" spans="1:8" ht="12.75" customHeight="1">
      <c r="A114" s="280"/>
      <c r="B114" s="331" t="s">
        <v>500</v>
      </c>
      <c r="C114" s="332">
        <v>10948600</v>
      </c>
      <c r="D114" s="332">
        <f>11971000+336849700</f>
        <v>348820700</v>
      </c>
      <c r="E114" s="329"/>
      <c r="F114" s="128"/>
      <c r="G114" s="126"/>
      <c r="H114" s="288"/>
    </row>
    <row r="115" spans="1:8" ht="12.75" customHeight="1">
      <c r="A115" s="280"/>
      <c r="B115" s="331" t="s">
        <v>501</v>
      </c>
      <c r="C115" s="332">
        <v>34162</v>
      </c>
      <c r="D115" s="332">
        <v>721455</v>
      </c>
      <c r="E115" s="329"/>
      <c r="F115" s="289"/>
      <c r="G115" s="126"/>
      <c r="H115" s="288"/>
    </row>
    <row r="116" spans="1:8" ht="12.75" customHeight="1">
      <c r="A116" s="280"/>
      <c r="B116" s="306" t="s">
        <v>502</v>
      </c>
      <c r="C116" s="286">
        <f>231127070+49107158</f>
        <v>280234228</v>
      </c>
      <c r="D116" s="286">
        <f>960748725+222035744</f>
        <v>1182784469</v>
      </c>
      <c r="E116" s="329"/>
      <c r="F116" s="289"/>
      <c r="G116" s="126"/>
      <c r="H116" s="288"/>
    </row>
    <row r="117" spans="1:8" ht="12.75" customHeight="1">
      <c r="A117" s="280"/>
      <c r="B117" s="306" t="s">
        <v>503</v>
      </c>
      <c r="C117" s="286">
        <v>0</v>
      </c>
      <c r="D117" s="286">
        <v>420365000</v>
      </c>
      <c r="E117" s="329"/>
      <c r="F117" s="289"/>
      <c r="G117" s="126"/>
      <c r="H117" s="288"/>
    </row>
    <row r="118" spans="1:8" ht="12.75" customHeight="1">
      <c r="A118" s="280"/>
      <c r="B118" s="306" t="s">
        <v>504</v>
      </c>
      <c r="C118" s="291">
        <v>12714466834</v>
      </c>
      <c r="D118" s="291">
        <v>19459416516</v>
      </c>
      <c r="E118" s="329"/>
      <c r="F118" s="289"/>
      <c r="G118" s="126"/>
      <c r="H118" s="288"/>
    </row>
    <row r="119" spans="1:8" ht="12.75" customHeight="1">
      <c r="A119" s="280"/>
      <c r="B119" s="306" t="s">
        <v>505</v>
      </c>
      <c r="C119" s="291">
        <v>4598055207</v>
      </c>
      <c r="D119" s="291">
        <v>7553463978</v>
      </c>
      <c r="E119" s="329"/>
      <c r="F119" s="289"/>
      <c r="G119" s="126"/>
      <c r="H119" s="288"/>
    </row>
    <row r="120" spans="1:8" ht="12.75" customHeight="1">
      <c r="A120" s="280"/>
      <c r="B120" s="306" t="s">
        <v>506</v>
      </c>
      <c r="C120" s="291">
        <v>2198075850</v>
      </c>
      <c r="D120" s="291">
        <v>3083436863</v>
      </c>
      <c r="E120" s="329"/>
      <c r="F120" s="289"/>
      <c r="G120" s="126"/>
      <c r="H120" s="288"/>
    </row>
    <row r="121" spans="1:8" ht="12.75" customHeight="1">
      <c r="A121" s="280"/>
      <c r="B121" s="330" t="s">
        <v>202</v>
      </c>
      <c r="C121" s="302">
        <f>SUM(C113:C120)</f>
        <v>113528684124</v>
      </c>
      <c r="D121" s="302">
        <f>SUM(D113:D120)</f>
        <v>192035691073</v>
      </c>
      <c r="E121" s="333"/>
      <c r="F121" s="334"/>
      <c r="G121" s="100"/>
    </row>
    <row r="122" spans="1:8" ht="12.75" customHeight="1">
      <c r="A122" s="335"/>
      <c r="B122" s="336"/>
      <c r="C122" s="337"/>
      <c r="D122" s="338"/>
      <c r="E122" s="339"/>
      <c r="F122" s="294"/>
    </row>
    <row r="123" spans="1:8" ht="12.75" customHeight="1">
      <c r="A123" s="340"/>
      <c r="B123" s="341"/>
      <c r="C123" s="342"/>
      <c r="D123" s="343"/>
      <c r="E123" s="339"/>
      <c r="F123" s="294"/>
    </row>
    <row r="124" spans="1:8" customFormat="1" ht="12.75" customHeight="1">
      <c r="C124" s="600" t="s">
        <v>416</v>
      </c>
      <c r="D124" s="600"/>
      <c r="E124" s="122"/>
    </row>
    <row r="125" spans="1:8" customFormat="1" ht="12.75" customHeight="1">
      <c r="C125" s="344"/>
      <c r="D125" s="344"/>
      <c r="E125" s="122"/>
    </row>
    <row r="126" spans="1:8" customFormat="1" ht="12.75" customHeight="1">
      <c r="C126" s="593" t="s">
        <v>354</v>
      </c>
      <c r="D126" s="593"/>
      <c r="E126" s="122"/>
    </row>
    <row r="127" spans="1:8" customFormat="1" ht="12.75" customHeight="1">
      <c r="B127" s="345"/>
      <c r="C127" s="593"/>
      <c r="D127" s="593"/>
      <c r="E127" s="122"/>
    </row>
    <row r="128" spans="1:8" customFormat="1" ht="12.75" customHeight="1">
      <c r="B128" s="345"/>
      <c r="C128" s="125"/>
      <c r="D128" s="125"/>
      <c r="E128" s="122"/>
    </row>
    <row r="129" spans="2:5" customFormat="1" ht="12.75" customHeight="1">
      <c r="B129" s="345"/>
      <c r="C129" s="125"/>
      <c r="D129" s="125"/>
      <c r="E129" s="122"/>
    </row>
    <row r="130" spans="2:5" customFormat="1" ht="12.75" customHeight="1">
      <c r="B130" s="345"/>
      <c r="C130" s="126"/>
      <c r="D130" s="346"/>
      <c r="E130" s="128"/>
    </row>
    <row r="131" spans="2:5" customFormat="1" ht="12.75" customHeight="1">
      <c r="C131" s="593" t="s">
        <v>355</v>
      </c>
      <c r="D131" s="593"/>
      <c r="E131" s="122"/>
    </row>
    <row r="132" spans="2:5" customFormat="1" ht="12.75" customHeight="1">
      <c r="B132" s="122"/>
      <c r="C132" s="594"/>
      <c r="D132" s="594"/>
    </row>
    <row r="133" spans="2:5" customFormat="1" ht="12.75" customHeight="1">
      <c r="C133" s="345"/>
    </row>
    <row r="134" spans="2:5" customFormat="1" ht="12.75" customHeight="1"/>
    <row r="135" spans="2:5" customFormat="1" ht="12.75" customHeight="1"/>
    <row r="136" spans="2:5" customFormat="1" ht="12.75" customHeight="1">
      <c r="C136" s="122"/>
    </row>
    <row r="137" spans="2:5" customFormat="1" ht="12.75" customHeight="1"/>
    <row r="138" spans="2:5" customFormat="1" ht="12.75" customHeight="1"/>
    <row r="139" spans="2:5" customFormat="1" ht="12.75" customHeight="1"/>
    <row r="140" spans="2:5" customFormat="1" ht="12.75" customHeight="1"/>
    <row r="141" spans="2:5" customFormat="1" ht="12.75" customHeight="1"/>
    <row r="142" spans="2:5" customFormat="1" ht="12.75" customHeight="1"/>
    <row r="143" spans="2:5" customFormat="1" ht="12.75" customHeight="1"/>
    <row r="144" spans="2:5" customFormat="1" ht="12.75" customHeight="1"/>
    <row r="145" customFormat="1" ht="12.75" customHeigh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spans="2:9" customFormat="1"/>
    <row r="162" spans="2:9" customFormat="1"/>
    <row r="163" spans="2:9" customFormat="1" ht="15.75">
      <c r="F163" s="347"/>
    </row>
    <row r="164" spans="2:9" customFormat="1" ht="15.75">
      <c r="F164" s="348"/>
    </row>
    <row r="165" spans="2:9" customFormat="1" ht="15.75">
      <c r="F165" s="348"/>
    </row>
    <row r="166" spans="2:9">
      <c r="C166" s="290"/>
      <c r="D166" s="290"/>
      <c r="E166" s="290"/>
      <c r="F166" s="290"/>
      <c r="I166" s="100"/>
    </row>
    <row r="167" spans="2:9">
      <c r="C167" s="290"/>
      <c r="D167" s="290"/>
      <c r="E167" s="290"/>
      <c r="F167" s="290"/>
      <c r="G167" s="100"/>
    </row>
    <row r="168" spans="2:9">
      <c r="C168" s="290"/>
      <c r="D168" s="290"/>
      <c r="E168" s="290"/>
      <c r="F168" s="290"/>
      <c r="G168" s="100"/>
    </row>
    <row r="169" spans="2:9">
      <c r="C169" s="290"/>
      <c r="D169" s="290"/>
      <c r="E169" s="290"/>
      <c r="F169" s="290"/>
    </row>
    <row r="170" spans="2:9">
      <c r="B170"/>
      <c r="C170" s="290"/>
      <c r="D170"/>
      <c r="E170"/>
      <c r="G170"/>
    </row>
    <row r="171" spans="2:9">
      <c r="B171"/>
      <c r="C171" s="290"/>
      <c r="D171"/>
      <c r="E171"/>
      <c r="G171"/>
    </row>
    <row r="172" spans="2:9">
      <c r="B172"/>
      <c r="C172" s="290"/>
      <c r="D172"/>
      <c r="E172"/>
      <c r="G172"/>
    </row>
    <row r="173" spans="2:9">
      <c r="B173"/>
      <c r="C173" s="290"/>
      <c r="D173"/>
      <c r="E173"/>
      <c r="G173"/>
    </row>
    <row r="174" spans="2:9">
      <c r="B174"/>
      <c r="C174" s="290"/>
      <c r="D174"/>
      <c r="E174"/>
      <c r="G174"/>
    </row>
    <row r="175" spans="2:9">
      <c r="B175"/>
      <c r="C175" s="290"/>
      <c r="D175"/>
      <c r="E175"/>
      <c r="G175"/>
    </row>
    <row r="176" spans="2:9">
      <c r="B176"/>
      <c r="C176" s="290"/>
      <c r="D176"/>
      <c r="E176"/>
      <c r="G176"/>
    </row>
    <row r="177" spans="2:7">
      <c r="B177"/>
      <c r="C177" s="290"/>
      <c r="D177"/>
      <c r="E177"/>
      <c r="G177"/>
    </row>
    <row r="178" spans="2:7">
      <c r="B178"/>
      <c r="C178" s="290"/>
      <c r="D178"/>
      <c r="E178"/>
      <c r="G178"/>
    </row>
    <row r="179" spans="2:7">
      <c r="B179"/>
      <c r="C179" s="290"/>
      <c r="D179"/>
      <c r="E179"/>
      <c r="G179"/>
    </row>
    <row r="180" spans="2:7">
      <c r="B180"/>
      <c r="C180" s="290"/>
      <c r="D180"/>
      <c r="E180"/>
      <c r="G180"/>
    </row>
    <row r="181" spans="2:7">
      <c r="B181"/>
      <c r="C181" s="290"/>
      <c r="D181"/>
      <c r="E181"/>
      <c r="G181"/>
    </row>
    <row r="182" spans="2:7">
      <c r="B182"/>
      <c r="C182" s="290"/>
      <c r="D182"/>
      <c r="E182"/>
      <c r="G182"/>
    </row>
    <row r="183" spans="2:7">
      <c r="B183"/>
      <c r="C183" s="290"/>
      <c r="D183"/>
      <c r="E183"/>
      <c r="G183"/>
    </row>
    <row r="184" spans="2:7">
      <c r="B184"/>
      <c r="C184" s="290"/>
      <c r="D184"/>
      <c r="E184"/>
      <c r="G184"/>
    </row>
    <row r="185" spans="2:7">
      <c r="B185"/>
      <c r="C185" s="290"/>
      <c r="D185"/>
      <c r="E185"/>
      <c r="G185"/>
    </row>
    <row r="186" spans="2:7">
      <c r="B186"/>
      <c r="C186" s="290"/>
      <c r="D186"/>
      <c r="E186"/>
      <c r="G186"/>
    </row>
    <row r="187" spans="2:7">
      <c r="B187"/>
      <c r="C187" s="290"/>
      <c r="D187"/>
      <c r="E187"/>
      <c r="G187"/>
    </row>
    <row r="188" spans="2:7">
      <c r="B188"/>
      <c r="C188" s="290"/>
      <c r="D188"/>
      <c r="E188"/>
      <c r="G188"/>
    </row>
    <row r="189" spans="2:7">
      <c r="B189"/>
      <c r="C189" s="290"/>
      <c r="D189"/>
      <c r="E189"/>
      <c r="G189"/>
    </row>
    <row r="190" spans="2:7">
      <c r="B190"/>
      <c r="C190" s="290"/>
      <c r="D190"/>
      <c r="E190"/>
      <c r="G190"/>
    </row>
    <row r="191" spans="2:7">
      <c r="B191"/>
      <c r="C191" s="290"/>
      <c r="D191"/>
      <c r="E191"/>
      <c r="G191"/>
    </row>
    <row r="192" spans="2:7">
      <c r="B192"/>
      <c r="C192" s="290"/>
      <c r="D192"/>
      <c r="E192"/>
      <c r="G192"/>
    </row>
    <row r="193" spans="2:7">
      <c r="B193"/>
      <c r="C193" s="290"/>
      <c r="D193"/>
      <c r="E193"/>
      <c r="G193"/>
    </row>
    <row r="194" spans="2:7">
      <c r="B194"/>
      <c r="C194" s="290"/>
      <c r="D194"/>
      <c r="E194"/>
      <c r="G194"/>
    </row>
    <row r="195" spans="2:7">
      <c r="B195"/>
      <c r="C195" s="290"/>
      <c r="D195"/>
      <c r="E195"/>
      <c r="G195"/>
    </row>
    <row r="196" spans="2:7">
      <c r="B196"/>
      <c r="C196" s="290"/>
      <c r="D196"/>
      <c r="E196"/>
      <c r="G196"/>
    </row>
    <row r="197" spans="2:7">
      <c r="B197"/>
      <c r="C197" s="290"/>
      <c r="D197"/>
      <c r="E197"/>
      <c r="G197"/>
    </row>
    <row r="198" spans="2:7">
      <c r="B198"/>
      <c r="C198" s="290"/>
      <c r="D198"/>
      <c r="E198"/>
      <c r="G198"/>
    </row>
    <row r="199" spans="2:7">
      <c r="B199"/>
      <c r="C199" s="290"/>
      <c r="D199"/>
      <c r="E199"/>
      <c r="G199"/>
    </row>
    <row r="200" spans="2:7">
      <c r="B200"/>
      <c r="C200" s="290"/>
      <c r="D200"/>
      <c r="E200"/>
      <c r="G200"/>
    </row>
    <row r="201" spans="2:7">
      <c r="B201"/>
      <c r="C201" s="290"/>
      <c r="D201"/>
      <c r="E201"/>
      <c r="G201"/>
    </row>
    <row r="202" spans="2:7">
      <c r="B202"/>
      <c r="C202" s="290"/>
      <c r="D202"/>
      <c r="E202"/>
      <c r="G202"/>
    </row>
    <row r="203" spans="2:7">
      <c r="B203"/>
      <c r="C203" s="290"/>
      <c r="D203"/>
      <c r="E203"/>
      <c r="G203"/>
    </row>
    <row r="204" spans="2:7">
      <c r="B204"/>
      <c r="C204" s="290"/>
      <c r="D204"/>
      <c r="E204"/>
      <c r="G204"/>
    </row>
    <row r="205" spans="2:7">
      <c r="B205"/>
      <c r="C205" s="290"/>
      <c r="D205"/>
      <c r="E205"/>
      <c r="G205"/>
    </row>
    <row r="206" spans="2:7">
      <c r="B206"/>
      <c r="C206" s="290"/>
      <c r="D206"/>
      <c r="E206"/>
      <c r="G206"/>
    </row>
    <row r="207" spans="2:7">
      <c r="B207"/>
      <c r="C207" s="290"/>
      <c r="D207"/>
      <c r="E207"/>
      <c r="G207"/>
    </row>
    <row r="208" spans="2:7">
      <c r="B208"/>
      <c r="C208" s="290"/>
      <c r="D208"/>
      <c r="E208"/>
      <c r="G208"/>
    </row>
    <row r="209" spans="2:7">
      <c r="B209"/>
      <c r="C209" s="290"/>
      <c r="D209"/>
      <c r="E209"/>
      <c r="G209"/>
    </row>
    <row r="210" spans="2:7">
      <c r="B210"/>
      <c r="C210" s="290"/>
      <c r="D210"/>
      <c r="E210"/>
      <c r="G210"/>
    </row>
    <row r="211" spans="2:7">
      <c r="B211"/>
      <c r="C211" s="290"/>
      <c r="D211"/>
      <c r="E211"/>
      <c r="G211"/>
    </row>
    <row r="212" spans="2:7">
      <c r="B212"/>
      <c r="C212" s="290"/>
      <c r="D212"/>
      <c r="E212"/>
      <c r="G212"/>
    </row>
    <row r="213" spans="2:7">
      <c r="B213"/>
      <c r="C213" s="290"/>
      <c r="D213"/>
      <c r="E213"/>
      <c r="G213"/>
    </row>
    <row r="214" spans="2:7">
      <c r="B214"/>
      <c r="C214" s="290"/>
      <c r="D214"/>
      <c r="E214"/>
      <c r="G214"/>
    </row>
    <row r="215" spans="2:7">
      <c r="B215"/>
      <c r="C215" s="290"/>
      <c r="D215"/>
      <c r="E215"/>
      <c r="G215"/>
    </row>
    <row r="216" spans="2:7">
      <c r="B216"/>
      <c r="C216" s="290"/>
      <c r="D216"/>
      <c r="E216"/>
      <c r="G216"/>
    </row>
    <row r="217" spans="2:7">
      <c r="B217"/>
      <c r="C217" s="290"/>
      <c r="D217"/>
      <c r="E217"/>
      <c r="G217"/>
    </row>
    <row r="218" spans="2:7">
      <c r="B218"/>
      <c r="C218" s="290"/>
      <c r="D218"/>
      <c r="E218"/>
      <c r="G218"/>
    </row>
    <row r="219" spans="2:7">
      <c r="B219"/>
      <c r="C219" s="290"/>
      <c r="D219"/>
      <c r="E219"/>
      <c r="G219"/>
    </row>
    <row r="220" spans="2:7">
      <c r="B220"/>
      <c r="C220" s="290"/>
      <c r="D220"/>
      <c r="E220"/>
      <c r="G220"/>
    </row>
    <row r="221" spans="2:7">
      <c r="B221"/>
      <c r="C221" s="290"/>
      <c r="D221"/>
      <c r="E221"/>
      <c r="G221"/>
    </row>
    <row r="222" spans="2:7">
      <c r="B222"/>
      <c r="C222" s="290"/>
      <c r="D222"/>
      <c r="E222"/>
      <c r="G222"/>
    </row>
    <row r="223" spans="2:7">
      <c r="B223"/>
      <c r="C223" s="290"/>
      <c r="D223"/>
      <c r="E223"/>
      <c r="G223"/>
    </row>
    <row r="224" spans="2:7">
      <c r="B224"/>
      <c r="C224" s="290"/>
      <c r="D224"/>
      <c r="E224"/>
      <c r="G224"/>
    </row>
    <row r="225" spans="2:7">
      <c r="B225"/>
      <c r="C225" s="290"/>
      <c r="D225"/>
      <c r="E225"/>
      <c r="G225"/>
    </row>
    <row r="226" spans="2:7">
      <c r="B226"/>
      <c r="C226" s="290"/>
      <c r="D226"/>
      <c r="E226"/>
      <c r="G226"/>
    </row>
    <row r="227" spans="2:7">
      <c r="B227"/>
      <c r="C227" s="290"/>
      <c r="D227"/>
      <c r="E227"/>
      <c r="G227"/>
    </row>
    <row r="228" spans="2:7">
      <c r="B228"/>
      <c r="C228" s="290"/>
      <c r="D228"/>
      <c r="E228"/>
      <c r="G228"/>
    </row>
    <row r="229" spans="2:7">
      <c r="B229"/>
      <c r="D229"/>
      <c r="E229"/>
      <c r="G229"/>
    </row>
    <row r="230" spans="2:7">
      <c r="B230"/>
      <c r="D230"/>
      <c r="E230"/>
      <c r="G230"/>
    </row>
    <row r="231" spans="2:7">
      <c r="B231"/>
      <c r="D231"/>
      <c r="E231"/>
      <c r="G231"/>
    </row>
    <row r="232" spans="2:7">
      <c r="B232"/>
      <c r="D232"/>
      <c r="E232"/>
      <c r="G232"/>
    </row>
    <row r="233" spans="2:7">
      <c r="B233"/>
      <c r="D233"/>
      <c r="E233"/>
      <c r="G233"/>
    </row>
    <row r="234" spans="2:7">
      <c r="B234"/>
      <c r="D234"/>
      <c r="E234"/>
      <c r="G234"/>
    </row>
    <row r="235" spans="2:7">
      <c r="B235"/>
      <c r="D235"/>
      <c r="E235"/>
      <c r="G235"/>
    </row>
    <row r="236" spans="2:7">
      <c r="B236"/>
      <c r="D236"/>
      <c r="E236"/>
      <c r="G236"/>
    </row>
    <row r="237" spans="2:7">
      <c r="B237"/>
      <c r="D237"/>
      <c r="E237"/>
      <c r="G237"/>
    </row>
    <row r="238" spans="2:7">
      <c r="B238"/>
      <c r="D238"/>
      <c r="E238"/>
      <c r="G238"/>
    </row>
    <row r="239" spans="2:7">
      <c r="B239"/>
      <c r="D239"/>
      <c r="E239"/>
      <c r="G239"/>
    </row>
    <row r="240" spans="2:7">
      <c r="B240"/>
      <c r="D240" s="349"/>
      <c r="E240" s="349"/>
    </row>
    <row r="241" spans="1:9">
      <c r="B241"/>
      <c r="D241" s="349"/>
      <c r="E241" s="349"/>
    </row>
    <row r="242" spans="1:9">
      <c r="B242"/>
      <c r="D242" s="350"/>
      <c r="E242" s="350"/>
    </row>
    <row r="243" spans="1:9" s="271" customFormat="1">
      <c r="A243" s="272"/>
      <c r="B243"/>
      <c r="C243" s="272"/>
      <c r="D243" s="351"/>
      <c r="E243" s="351"/>
      <c r="G243" s="272"/>
      <c r="H243" s="272"/>
      <c r="I243" s="272"/>
    </row>
    <row r="244" spans="1:9" s="271" customFormat="1">
      <c r="A244" s="272"/>
      <c r="B244" s="272"/>
      <c r="C244" s="272"/>
      <c r="D244" s="272"/>
      <c r="E244" s="272"/>
      <c r="G244" s="272"/>
      <c r="H244" s="272"/>
      <c r="I244" s="272"/>
    </row>
    <row r="245" spans="1:9" s="271" customFormat="1">
      <c r="A245" s="272"/>
      <c r="B245" s="272"/>
      <c r="C245" s="272"/>
      <c r="D245" s="272"/>
      <c r="E245" s="272"/>
      <c r="G245" s="272"/>
      <c r="H245" s="272"/>
      <c r="I245" s="272"/>
    </row>
    <row r="246" spans="1:9" s="271" customFormat="1">
      <c r="A246" s="272"/>
      <c r="B246" s="272"/>
      <c r="C246" s="272"/>
      <c r="D246" s="272"/>
      <c r="E246" s="272"/>
      <c r="G246" s="272"/>
      <c r="H246" s="272"/>
      <c r="I246" s="272"/>
    </row>
    <row r="247" spans="1:9" s="271" customFormat="1">
      <c r="A247" s="272"/>
      <c r="B247" s="272"/>
      <c r="C247" s="272"/>
      <c r="D247" s="272"/>
      <c r="E247" s="272"/>
      <c r="G247" s="272"/>
      <c r="H247" s="272"/>
      <c r="I247" s="272"/>
    </row>
    <row r="248" spans="1:9" s="271" customFormat="1">
      <c r="A248" s="272"/>
      <c r="B248" s="272"/>
      <c r="C248" s="272"/>
      <c r="D248" s="272"/>
      <c r="E248" s="272"/>
      <c r="G248" s="272"/>
      <c r="H248" s="272"/>
      <c r="I248" s="272"/>
    </row>
    <row r="249" spans="1:9" s="271" customFormat="1">
      <c r="A249" s="272"/>
      <c r="B249" s="272"/>
      <c r="C249" s="272"/>
      <c r="D249" s="272"/>
      <c r="E249" s="272"/>
      <c r="G249" s="272"/>
      <c r="H249" s="272"/>
      <c r="I249" s="272"/>
    </row>
    <row r="250" spans="1:9" s="271" customFormat="1">
      <c r="A250" s="272"/>
      <c r="B250" s="272"/>
      <c r="C250" s="272"/>
      <c r="D250" s="272"/>
      <c r="E250" s="272"/>
      <c r="G250" s="272"/>
      <c r="H250" s="272"/>
      <c r="I250" s="272"/>
    </row>
    <row r="251" spans="1:9" s="271" customFormat="1">
      <c r="A251" s="272"/>
      <c r="B251" s="272"/>
      <c r="C251" s="272"/>
      <c r="D251" s="272"/>
      <c r="E251" s="272"/>
      <c r="G251" s="272"/>
      <c r="H251" s="272"/>
      <c r="I251" s="272"/>
    </row>
    <row r="252" spans="1:9" s="271" customFormat="1">
      <c r="A252" s="272"/>
      <c r="B252" s="272"/>
      <c r="C252" s="272"/>
      <c r="D252" s="272"/>
      <c r="E252" s="272"/>
      <c r="G252" s="272"/>
      <c r="H252" s="272"/>
      <c r="I252" s="272"/>
    </row>
    <row r="253" spans="1:9" s="271" customFormat="1">
      <c r="A253" s="272"/>
      <c r="B253" s="272"/>
      <c r="C253" s="272"/>
      <c r="D253" s="272"/>
      <c r="E253" s="272"/>
      <c r="G253" s="272"/>
      <c r="H253" s="272"/>
      <c r="I253" s="272"/>
    </row>
    <row r="254" spans="1:9" s="271" customFormat="1">
      <c r="A254" s="272"/>
      <c r="B254" s="272"/>
      <c r="C254" s="272"/>
      <c r="D254" s="272"/>
      <c r="E254" s="272"/>
      <c r="G254" s="272"/>
      <c r="H254" s="272"/>
      <c r="I254" s="272"/>
    </row>
    <row r="255" spans="1:9" s="271" customFormat="1">
      <c r="A255" s="272"/>
      <c r="B255" s="272"/>
      <c r="C255" s="272"/>
      <c r="D255" s="272"/>
      <c r="E255" s="272"/>
      <c r="G255" s="272"/>
      <c r="H255" s="272"/>
      <c r="I255" s="272"/>
    </row>
    <row r="256" spans="1:9" s="271" customFormat="1">
      <c r="A256" s="272"/>
      <c r="B256" s="272"/>
      <c r="C256" s="272"/>
      <c r="D256" s="272"/>
      <c r="E256" s="272"/>
      <c r="G256" s="272"/>
      <c r="H256" s="272"/>
      <c r="I256" s="272"/>
    </row>
    <row r="257" spans="1:9" s="271" customFormat="1">
      <c r="A257" s="272"/>
      <c r="B257" s="272"/>
      <c r="C257" s="272"/>
      <c r="D257" s="272"/>
      <c r="E257" s="272"/>
      <c r="G257" s="272"/>
      <c r="H257" s="272"/>
      <c r="I257" s="272"/>
    </row>
    <row r="258" spans="1:9" s="271" customFormat="1">
      <c r="A258" s="272"/>
      <c r="B258" s="272"/>
      <c r="C258" s="272"/>
      <c r="D258" s="272"/>
      <c r="E258" s="272"/>
      <c r="G258" s="272"/>
      <c r="H258" s="272"/>
      <c r="I258" s="272"/>
    </row>
  </sheetData>
  <mergeCells count="11">
    <mergeCell ref="C132:D132"/>
    <mergeCell ref="A11:D11"/>
    <mergeCell ref="A12:D12"/>
    <mergeCell ref="A13:D13"/>
    <mergeCell ref="A14:D14"/>
    <mergeCell ref="A16:A17"/>
    <mergeCell ref="B16:B17"/>
    <mergeCell ref="C124:D124"/>
    <mergeCell ref="C126:D126"/>
    <mergeCell ref="C127:D127"/>
    <mergeCell ref="C131:D131"/>
  </mergeCells>
  <pageMargins left="0.78740157480314965" right="0.31496062992125984" top="0.59055118110236227" bottom="1.1811023622047245" header="0.59055118110236227" footer="0.43307086614173229"/>
  <pageSetup paperSize="5" orientation="portrait" verticalDpi="0" r:id="rId1"/>
  <drawing r:id="rId2"/>
</worksheet>
</file>

<file path=xl/worksheets/sheet7.xml><?xml version="1.0" encoding="utf-8"?>
<worksheet xmlns="http://schemas.openxmlformats.org/spreadsheetml/2006/main" xmlns:r="http://schemas.openxmlformats.org/officeDocument/2006/relationships">
  <dimension ref="A10:K213"/>
  <sheetViews>
    <sheetView tabSelected="1" view="pageBreakPreview" zoomScaleNormal="115" zoomScaleSheetLayoutView="100" workbookViewId="0">
      <selection activeCell="F13" sqref="F1:K1048576"/>
    </sheetView>
  </sheetViews>
  <sheetFormatPr defaultColWidth="9.7109375" defaultRowHeight="12"/>
  <cols>
    <col min="1" max="1" width="5" style="513" customWidth="1"/>
    <col min="2" max="2" width="47" style="513" customWidth="1"/>
    <col min="3" max="3" width="10.7109375" style="513" customWidth="1"/>
    <col min="4" max="4" width="24.140625" style="513" customWidth="1"/>
    <col min="5" max="5" width="24" style="513" customWidth="1"/>
    <col min="6" max="6" width="22.28515625" style="114" customWidth="1"/>
    <col min="7" max="7" width="18.42578125" style="114" customWidth="1"/>
    <col min="8" max="8" width="22.28515625" style="114" customWidth="1"/>
    <col min="9" max="9" width="19.140625" style="114" customWidth="1"/>
    <col min="10" max="10" width="5.42578125" style="114" customWidth="1"/>
    <col min="11" max="11" width="17.5703125" style="114" customWidth="1"/>
    <col min="12" max="12" width="6.85546875" style="513" customWidth="1"/>
    <col min="13" max="16384" width="9.7109375" style="513"/>
  </cols>
  <sheetData>
    <row r="10" spans="1:6" ht="15">
      <c r="A10" s="603" t="s">
        <v>316</v>
      </c>
      <c r="B10" s="603"/>
      <c r="C10" s="603"/>
      <c r="D10" s="603"/>
      <c r="E10" s="603"/>
      <c r="F10" s="514"/>
    </row>
    <row r="11" spans="1:6" ht="15">
      <c r="A11" s="603" t="s">
        <v>317</v>
      </c>
      <c r="B11" s="603"/>
      <c r="C11" s="603"/>
      <c r="D11" s="603"/>
      <c r="E11" s="603"/>
      <c r="F11" s="514"/>
    </row>
    <row r="12" spans="1:6" ht="15">
      <c r="A12" s="603" t="s">
        <v>318</v>
      </c>
      <c r="B12" s="603"/>
      <c r="C12" s="603"/>
      <c r="D12" s="603"/>
      <c r="E12" s="603"/>
      <c r="F12" s="514"/>
    </row>
    <row r="13" spans="1:6" ht="15">
      <c r="A13" s="603" t="s">
        <v>811</v>
      </c>
      <c r="B13" s="603"/>
      <c r="C13" s="603"/>
      <c r="D13" s="603"/>
      <c r="E13" s="603"/>
      <c r="F13" s="514"/>
    </row>
    <row r="14" spans="1:6" ht="15.75" thickBot="1">
      <c r="A14" s="522"/>
      <c r="B14" s="523"/>
      <c r="C14" s="523"/>
      <c r="D14" s="524"/>
      <c r="E14" s="525" t="s">
        <v>821</v>
      </c>
      <c r="F14" s="514"/>
    </row>
    <row r="15" spans="1:6" ht="30">
      <c r="A15" s="604"/>
      <c r="B15" s="606" t="s">
        <v>54</v>
      </c>
      <c r="C15" s="608" t="s">
        <v>776</v>
      </c>
      <c r="D15" s="526" t="s">
        <v>822</v>
      </c>
      <c r="E15" s="551" t="s">
        <v>823</v>
      </c>
    </row>
    <row r="16" spans="1:6" ht="14.25" customHeight="1" thickBot="1">
      <c r="A16" s="605"/>
      <c r="B16" s="607"/>
      <c r="C16" s="602"/>
      <c r="D16" s="527" t="s">
        <v>322</v>
      </c>
      <c r="E16" s="552" t="s">
        <v>322</v>
      </c>
    </row>
    <row r="17" spans="1:9" ht="15.75" thickBot="1">
      <c r="A17" s="528">
        <v>1</v>
      </c>
      <c r="B17" s="529">
        <v>2</v>
      </c>
      <c r="C17" s="529"/>
      <c r="D17" s="529">
        <v>3</v>
      </c>
      <c r="E17" s="553">
        <v>4</v>
      </c>
    </row>
    <row r="18" spans="1:9" ht="15">
      <c r="A18" s="530">
        <v>1</v>
      </c>
      <c r="B18" s="531" t="s">
        <v>13</v>
      </c>
      <c r="C18" s="531"/>
      <c r="D18" s="532"/>
      <c r="E18" s="554"/>
      <c r="F18" s="561"/>
    </row>
    <row r="19" spans="1:9" ht="15">
      <c r="A19" s="530">
        <v>2</v>
      </c>
      <c r="B19" s="531" t="s">
        <v>14</v>
      </c>
      <c r="C19" s="533" t="s">
        <v>777</v>
      </c>
      <c r="D19" s="532"/>
      <c r="E19" s="554"/>
      <c r="F19" s="561"/>
    </row>
    <row r="20" spans="1:9" ht="14.25">
      <c r="A20" s="530">
        <v>3</v>
      </c>
      <c r="B20" s="533" t="s">
        <v>323</v>
      </c>
      <c r="C20" s="533" t="s">
        <v>780</v>
      </c>
      <c r="D20" s="535">
        <v>93726869243</v>
      </c>
      <c r="E20" s="555">
        <v>159986682092</v>
      </c>
      <c r="F20" s="561"/>
    </row>
    <row r="21" spans="1:9" ht="14.25">
      <c r="A21" s="530">
        <v>4</v>
      </c>
      <c r="B21" s="533" t="s">
        <v>324</v>
      </c>
      <c r="C21" s="533" t="s">
        <v>781</v>
      </c>
      <c r="D21" s="535">
        <v>280268390</v>
      </c>
      <c r="E21" s="555">
        <v>1183505924</v>
      </c>
      <c r="F21" s="561"/>
      <c r="H21" s="562"/>
      <c r="I21" s="563"/>
    </row>
    <row r="22" spans="1:9" ht="14.25">
      <c r="A22" s="530">
        <v>5</v>
      </c>
      <c r="B22" s="533" t="s">
        <v>325</v>
      </c>
      <c r="C22" s="533" t="s">
        <v>782</v>
      </c>
      <c r="D22" s="535">
        <v>10948600</v>
      </c>
      <c r="E22" s="555">
        <v>769185700</v>
      </c>
      <c r="F22" s="564"/>
      <c r="G22" s="565"/>
      <c r="H22" s="562"/>
      <c r="I22" s="563"/>
    </row>
    <row r="23" spans="1:9" ht="14.25">
      <c r="A23" s="530">
        <v>6</v>
      </c>
      <c r="B23" s="533" t="s">
        <v>326</v>
      </c>
      <c r="C23" s="533" t="s">
        <v>783</v>
      </c>
      <c r="D23" s="535">
        <v>12714466834</v>
      </c>
      <c r="E23" s="555">
        <v>19459416516</v>
      </c>
      <c r="F23" s="561"/>
      <c r="G23" s="565"/>
      <c r="H23" s="562"/>
      <c r="I23" s="563"/>
    </row>
    <row r="24" spans="1:9" ht="14.25">
      <c r="A24" s="530">
        <v>7</v>
      </c>
      <c r="B24" s="533" t="s">
        <v>327</v>
      </c>
      <c r="C24" s="533" t="s">
        <v>784</v>
      </c>
      <c r="D24" s="535">
        <v>4598055207</v>
      </c>
      <c r="E24" s="556">
        <v>7553463978</v>
      </c>
      <c r="F24" s="566"/>
      <c r="I24" s="563"/>
    </row>
    <row r="25" spans="1:9" ht="14.25">
      <c r="A25" s="530">
        <v>8</v>
      </c>
      <c r="B25" s="533" t="s">
        <v>328</v>
      </c>
      <c r="C25" s="533" t="s">
        <v>785</v>
      </c>
      <c r="D25" s="535">
        <v>3629136839</v>
      </c>
      <c r="E25" s="556">
        <v>3083436863</v>
      </c>
      <c r="F25" s="566"/>
      <c r="G25" s="565"/>
      <c r="I25" s="563"/>
    </row>
    <row r="26" spans="1:9" ht="14.25">
      <c r="A26" s="530">
        <v>9</v>
      </c>
      <c r="B26" s="533" t="s">
        <v>5</v>
      </c>
      <c r="C26" s="533" t="s">
        <v>786</v>
      </c>
      <c r="D26" s="535">
        <v>7209585836.5</v>
      </c>
      <c r="E26" s="556">
        <v>7171105688.5</v>
      </c>
      <c r="F26" s="566"/>
      <c r="G26" s="565"/>
      <c r="I26" s="563"/>
    </row>
    <row r="27" spans="1:9" ht="14.25">
      <c r="A27" s="530">
        <v>10</v>
      </c>
      <c r="B27" s="533" t="s">
        <v>329</v>
      </c>
      <c r="C27" s="533"/>
      <c r="D27" s="535">
        <v>-5713776846.6999998</v>
      </c>
      <c r="E27" s="556">
        <v>-5502240416.8999996</v>
      </c>
      <c r="F27" s="566"/>
      <c r="G27" s="565"/>
      <c r="H27" s="562"/>
      <c r="I27" s="562"/>
    </row>
    <row r="28" spans="1:9" ht="14.25">
      <c r="A28" s="530">
        <v>11</v>
      </c>
      <c r="B28" s="533" t="s">
        <v>330</v>
      </c>
      <c r="C28" s="533" t="s">
        <v>787</v>
      </c>
      <c r="D28" s="535">
        <v>9899668065</v>
      </c>
      <c r="E28" s="556">
        <v>50896862240</v>
      </c>
      <c r="F28" s="566"/>
      <c r="H28" s="562"/>
    </row>
    <row r="29" spans="1:9" ht="14.25">
      <c r="A29" s="530">
        <v>12</v>
      </c>
      <c r="B29" s="533" t="s">
        <v>315</v>
      </c>
      <c r="C29" s="533"/>
      <c r="D29" s="535">
        <v>-523584562</v>
      </c>
      <c r="E29" s="556">
        <v>-413436548</v>
      </c>
      <c r="F29" s="566"/>
      <c r="H29" s="565"/>
    </row>
    <row r="30" spans="1:9" ht="16.5" customHeight="1">
      <c r="A30" s="549">
        <v>13</v>
      </c>
      <c r="B30" s="521" t="s">
        <v>332</v>
      </c>
      <c r="C30" s="521" t="s">
        <v>814</v>
      </c>
      <c r="D30" s="550">
        <v>14796525625.08</v>
      </c>
      <c r="E30" s="557">
        <v>6716000</v>
      </c>
      <c r="F30" s="566"/>
      <c r="G30" s="565"/>
    </row>
    <row r="31" spans="1:9" ht="28.5">
      <c r="A31" s="530">
        <v>14</v>
      </c>
      <c r="B31" s="533" t="s">
        <v>818</v>
      </c>
      <c r="C31" s="533"/>
      <c r="D31" s="550">
        <v>0</v>
      </c>
      <c r="E31" s="557">
        <v>0</v>
      </c>
      <c r="F31" s="566"/>
      <c r="G31" s="565"/>
    </row>
    <row r="32" spans="1:9" ht="14.25">
      <c r="A32" s="530">
        <v>15</v>
      </c>
      <c r="B32" s="533" t="s">
        <v>508</v>
      </c>
      <c r="C32" s="533" t="s">
        <v>815</v>
      </c>
      <c r="D32" s="536">
        <v>0</v>
      </c>
      <c r="E32" s="556">
        <v>4593624904</v>
      </c>
      <c r="F32" s="566"/>
      <c r="G32" s="565"/>
    </row>
    <row r="33" spans="1:8" ht="14.25">
      <c r="A33" s="530">
        <v>16</v>
      </c>
      <c r="B33" s="533" t="s">
        <v>819</v>
      </c>
      <c r="C33" s="533"/>
      <c r="D33" s="536">
        <v>0</v>
      </c>
      <c r="E33" s="556">
        <v>0</v>
      </c>
      <c r="F33" s="566"/>
      <c r="G33" s="565"/>
    </row>
    <row r="34" spans="1:8" ht="14.25">
      <c r="A34" s="530">
        <v>17</v>
      </c>
      <c r="B34" s="533" t="s">
        <v>334</v>
      </c>
      <c r="C34" s="533" t="s">
        <v>816</v>
      </c>
      <c r="D34" s="536">
        <v>28076924650</v>
      </c>
      <c r="E34" s="556">
        <v>18711126957</v>
      </c>
      <c r="F34" s="566"/>
      <c r="G34" s="565"/>
    </row>
    <row r="35" spans="1:8" ht="14.25">
      <c r="A35" s="530">
        <v>18</v>
      </c>
      <c r="B35" s="533" t="s">
        <v>335</v>
      </c>
      <c r="C35" s="533"/>
      <c r="D35" s="536">
        <v>-61960673</v>
      </c>
      <c r="E35" s="556">
        <v>-59136903</v>
      </c>
      <c r="F35" s="566"/>
      <c r="G35" s="565"/>
    </row>
    <row r="36" spans="1:8" ht="14.25">
      <c r="A36" s="530">
        <v>19</v>
      </c>
      <c r="B36" s="533" t="s">
        <v>336</v>
      </c>
      <c r="C36" s="533" t="s">
        <v>817</v>
      </c>
      <c r="D36" s="536">
        <v>0</v>
      </c>
      <c r="E36" s="556">
        <v>7150685</v>
      </c>
      <c r="F36" s="566"/>
      <c r="G36" s="565"/>
    </row>
    <row r="37" spans="1:8" ht="14.25">
      <c r="A37" s="530">
        <v>20</v>
      </c>
      <c r="B37" s="533" t="s">
        <v>820</v>
      </c>
      <c r="C37" s="533"/>
      <c r="D37" s="536">
        <v>0</v>
      </c>
      <c r="E37" s="556">
        <v>0</v>
      </c>
      <c r="F37" s="566"/>
      <c r="G37" s="565"/>
    </row>
    <row r="38" spans="1:8" ht="14.25">
      <c r="A38" s="530">
        <v>21</v>
      </c>
      <c r="B38" s="533" t="s">
        <v>337</v>
      </c>
      <c r="C38" s="533" t="s">
        <v>778</v>
      </c>
      <c r="D38" s="536">
        <v>23313029</v>
      </c>
      <c r="E38" s="556">
        <v>23313029</v>
      </c>
      <c r="F38" s="566"/>
      <c r="G38" s="565"/>
    </row>
    <row r="39" spans="1:8" ht="14.25">
      <c r="A39" s="530">
        <v>22</v>
      </c>
      <c r="B39" s="533" t="s">
        <v>507</v>
      </c>
      <c r="C39" s="533" t="s">
        <v>779</v>
      </c>
      <c r="D39" s="534">
        <v>596036552</v>
      </c>
      <c r="E39" s="556">
        <v>821934508</v>
      </c>
      <c r="F39" s="566"/>
      <c r="H39" s="565"/>
    </row>
    <row r="40" spans="1:8" ht="14.25">
      <c r="A40" s="530">
        <v>23</v>
      </c>
      <c r="B40" s="533" t="s">
        <v>17</v>
      </c>
      <c r="C40" s="533" t="s">
        <v>788</v>
      </c>
      <c r="D40" s="536">
        <v>16967718943.620001</v>
      </c>
      <c r="E40" s="556">
        <v>13998729710.200001</v>
      </c>
      <c r="F40" s="566"/>
      <c r="G40" s="565"/>
    </row>
    <row r="41" spans="1:8" ht="15">
      <c r="A41" s="530">
        <v>24</v>
      </c>
      <c r="B41" s="537" t="s">
        <v>66</v>
      </c>
      <c r="C41" s="538"/>
      <c r="D41" s="539">
        <f>SUM(D20:D40)</f>
        <v>186230195732.5</v>
      </c>
      <c r="E41" s="558">
        <f>SUM(E20:E40)</f>
        <v>282291440926.79999</v>
      </c>
      <c r="F41" s="566"/>
      <c r="G41" s="565"/>
    </row>
    <row r="42" spans="1:8" ht="15">
      <c r="A42" s="530">
        <v>25</v>
      </c>
      <c r="B42" s="531" t="s">
        <v>6</v>
      </c>
      <c r="C42" s="533" t="s">
        <v>789</v>
      </c>
      <c r="D42" s="536"/>
      <c r="E42" s="556"/>
      <c r="F42" s="566"/>
      <c r="G42" s="565"/>
    </row>
    <row r="43" spans="1:8" ht="15">
      <c r="A43" s="530">
        <v>26</v>
      </c>
      <c r="B43" s="537" t="s">
        <v>55</v>
      </c>
      <c r="C43" s="533" t="s">
        <v>790</v>
      </c>
      <c r="D43" s="539">
        <f>SUM(D44:D45)</f>
        <v>841160008.39999962</v>
      </c>
      <c r="E43" s="558">
        <f>SUM(E44:E45)</f>
        <v>1468439669.3999996</v>
      </c>
      <c r="F43" s="566"/>
      <c r="G43" s="565"/>
    </row>
    <row r="44" spans="1:8" ht="14.25">
      <c r="A44" s="530">
        <v>27</v>
      </c>
      <c r="B44" s="533" t="s">
        <v>224</v>
      </c>
      <c r="C44" s="533" t="s">
        <v>790</v>
      </c>
      <c r="D44" s="536">
        <v>4709102914.3999996</v>
      </c>
      <c r="E44" s="556">
        <v>4973368109.3999996</v>
      </c>
      <c r="F44" s="566"/>
      <c r="G44" s="565"/>
    </row>
    <row r="45" spans="1:8" ht="14.25">
      <c r="A45" s="530">
        <v>28</v>
      </c>
      <c r="B45" s="533" t="s">
        <v>338</v>
      </c>
      <c r="C45" s="533" t="s">
        <v>790</v>
      </c>
      <c r="D45" s="536">
        <v>-3867942906</v>
      </c>
      <c r="E45" s="556">
        <v>-3504928440</v>
      </c>
      <c r="F45" s="566"/>
      <c r="G45" s="565"/>
    </row>
    <row r="46" spans="1:8" ht="15">
      <c r="A46" s="530">
        <v>29</v>
      </c>
      <c r="B46" s="537" t="s">
        <v>339</v>
      </c>
      <c r="C46" s="533" t="s">
        <v>791</v>
      </c>
      <c r="D46" s="539">
        <f>D47</f>
        <v>141904966445.75003</v>
      </c>
      <c r="E46" s="558">
        <f>E47</f>
        <v>100426821108.28999</v>
      </c>
      <c r="F46" s="566"/>
      <c r="G46" s="565"/>
    </row>
    <row r="47" spans="1:8" ht="14.25">
      <c r="A47" s="530">
        <v>30</v>
      </c>
      <c r="B47" s="533" t="s">
        <v>18</v>
      </c>
      <c r="C47" s="533" t="s">
        <v>791</v>
      </c>
      <c r="D47" s="536">
        <v>141904966445.75003</v>
      </c>
      <c r="E47" s="556">
        <v>100426821108.28999</v>
      </c>
      <c r="F47" s="566"/>
      <c r="G47" s="565"/>
    </row>
    <row r="48" spans="1:8" ht="15">
      <c r="A48" s="530">
        <v>31</v>
      </c>
      <c r="B48" s="537" t="s">
        <v>340</v>
      </c>
      <c r="C48" s="537"/>
      <c r="D48" s="539">
        <f>D43+D46</f>
        <v>142746126454.15002</v>
      </c>
      <c r="E48" s="558">
        <f>E43+E46</f>
        <v>101895260777.68999</v>
      </c>
      <c r="F48" s="566"/>
      <c r="G48" s="565"/>
    </row>
    <row r="49" spans="1:7" ht="15">
      <c r="A49" s="530">
        <v>32</v>
      </c>
      <c r="B49" s="531" t="s">
        <v>19</v>
      </c>
      <c r="C49" s="533" t="s">
        <v>792</v>
      </c>
      <c r="D49" s="536"/>
      <c r="E49" s="556"/>
      <c r="F49" s="566"/>
      <c r="G49" s="565"/>
    </row>
    <row r="50" spans="1:7" ht="14.25">
      <c r="A50" s="530">
        <v>33</v>
      </c>
      <c r="B50" s="533" t="s">
        <v>2</v>
      </c>
      <c r="C50" s="533" t="s">
        <v>793</v>
      </c>
      <c r="D50" s="536">
        <v>530553596450</v>
      </c>
      <c r="E50" s="556">
        <v>549379429404</v>
      </c>
      <c r="F50" s="566"/>
      <c r="G50" s="565"/>
    </row>
    <row r="51" spans="1:7" ht="14.25">
      <c r="A51" s="530">
        <v>34</v>
      </c>
      <c r="B51" s="533" t="s">
        <v>20</v>
      </c>
      <c r="C51" s="533" t="s">
        <v>794</v>
      </c>
      <c r="D51" s="536">
        <v>412081005472</v>
      </c>
      <c r="E51" s="556">
        <v>336148355885</v>
      </c>
      <c r="F51" s="566"/>
      <c r="G51" s="565"/>
    </row>
    <row r="52" spans="1:7" ht="14.25">
      <c r="A52" s="530">
        <v>35</v>
      </c>
      <c r="B52" s="533" t="s">
        <v>21</v>
      </c>
      <c r="C52" s="533" t="s">
        <v>795</v>
      </c>
      <c r="D52" s="536">
        <v>1052442639896.84</v>
      </c>
      <c r="E52" s="556">
        <v>928841756298</v>
      </c>
      <c r="F52" s="566"/>
      <c r="G52" s="565"/>
    </row>
    <row r="53" spans="1:7" ht="14.25">
      <c r="A53" s="530">
        <v>36</v>
      </c>
      <c r="B53" s="533" t="s">
        <v>51</v>
      </c>
      <c r="C53" s="533" t="s">
        <v>796</v>
      </c>
      <c r="D53" s="536">
        <v>1516493611115</v>
      </c>
      <c r="E53" s="556">
        <v>1387464580838</v>
      </c>
      <c r="F53" s="566"/>
      <c r="G53" s="565"/>
    </row>
    <row r="54" spans="1:7" ht="14.25">
      <c r="A54" s="530">
        <v>37</v>
      </c>
      <c r="B54" s="533" t="s">
        <v>22</v>
      </c>
      <c r="C54" s="533" t="s">
        <v>797</v>
      </c>
      <c r="D54" s="536">
        <v>57064746161.139999</v>
      </c>
      <c r="E54" s="556">
        <v>57202400405.809998</v>
      </c>
      <c r="F54" s="566"/>
      <c r="G54" s="565"/>
    </row>
    <row r="55" spans="1:7" ht="14.25">
      <c r="A55" s="530">
        <v>38</v>
      </c>
      <c r="B55" s="533" t="s">
        <v>341</v>
      </c>
      <c r="C55" s="540" t="s">
        <v>798</v>
      </c>
      <c r="D55" s="536">
        <v>5876337750</v>
      </c>
      <c r="E55" s="556">
        <v>45843048381</v>
      </c>
      <c r="F55" s="566"/>
      <c r="G55" s="565"/>
    </row>
    <row r="56" spans="1:7" ht="14.25">
      <c r="A56" s="530">
        <v>39</v>
      </c>
      <c r="B56" s="533" t="s">
        <v>181</v>
      </c>
      <c r="C56" s="540" t="s">
        <v>813</v>
      </c>
      <c r="D56" s="536">
        <v>-1174691927564.7031</v>
      </c>
      <c r="E56" s="556">
        <v>-1113852738390.0701</v>
      </c>
      <c r="F56" s="567"/>
      <c r="G56" s="568"/>
    </row>
    <row r="57" spans="1:7" ht="15">
      <c r="A57" s="530">
        <v>40</v>
      </c>
      <c r="B57" s="537" t="s">
        <v>80</v>
      </c>
      <c r="C57" s="541"/>
      <c r="D57" s="539">
        <f>SUM(D50:D56)</f>
        <v>2399820009280.2769</v>
      </c>
      <c r="E57" s="558">
        <f>SUM(E50:E56)</f>
        <v>2191026832821.74</v>
      </c>
      <c r="F57" s="567"/>
      <c r="G57" s="568"/>
    </row>
    <row r="58" spans="1:7" ht="15">
      <c r="A58" s="530">
        <v>41</v>
      </c>
      <c r="B58" s="542" t="s">
        <v>182</v>
      </c>
      <c r="C58" s="540" t="s">
        <v>799</v>
      </c>
      <c r="D58" s="539"/>
      <c r="E58" s="558"/>
      <c r="F58" s="566"/>
      <c r="G58" s="565"/>
    </row>
    <row r="59" spans="1:7" ht="14.25">
      <c r="A59" s="530">
        <v>42</v>
      </c>
      <c r="B59" s="533" t="s">
        <v>221</v>
      </c>
      <c r="C59" s="533" t="s">
        <v>799</v>
      </c>
      <c r="D59" s="536">
        <v>7500000000</v>
      </c>
      <c r="E59" s="556">
        <v>0</v>
      </c>
      <c r="F59" s="566"/>
      <c r="G59" s="565"/>
    </row>
    <row r="60" spans="1:7" ht="15">
      <c r="A60" s="530">
        <v>43</v>
      </c>
      <c r="B60" s="537" t="s">
        <v>222</v>
      </c>
      <c r="C60" s="537"/>
      <c r="D60" s="539">
        <f>D59</f>
        <v>7500000000</v>
      </c>
      <c r="E60" s="558">
        <f>E59</f>
        <v>0</v>
      </c>
      <c r="F60" s="566"/>
      <c r="G60" s="565"/>
    </row>
    <row r="61" spans="1:7" ht="15">
      <c r="A61" s="530">
        <v>44</v>
      </c>
      <c r="B61" s="531" t="s">
        <v>23</v>
      </c>
      <c r="C61" s="533" t="s">
        <v>800</v>
      </c>
      <c r="D61" s="536"/>
      <c r="E61" s="556"/>
      <c r="F61" s="566"/>
      <c r="G61" s="565"/>
    </row>
    <row r="62" spans="1:7" ht="14.25">
      <c r="A62" s="530">
        <v>45</v>
      </c>
      <c r="B62" s="533" t="s">
        <v>342</v>
      </c>
      <c r="C62" s="533" t="s">
        <v>824</v>
      </c>
      <c r="D62" s="536">
        <v>0</v>
      </c>
      <c r="E62" s="556">
        <v>801989539</v>
      </c>
      <c r="F62" s="566"/>
      <c r="G62" s="565"/>
    </row>
    <row r="63" spans="1:7" ht="14.25">
      <c r="A63" s="530">
        <v>46</v>
      </c>
      <c r="B63" s="533" t="s">
        <v>25</v>
      </c>
      <c r="C63" s="533" t="s">
        <v>825</v>
      </c>
      <c r="D63" s="536">
        <v>3598005372</v>
      </c>
      <c r="E63" s="556">
        <v>2708077287</v>
      </c>
      <c r="F63" s="566"/>
      <c r="G63" s="565"/>
    </row>
    <row r="64" spans="1:7" ht="14.25">
      <c r="A64" s="530">
        <v>47</v>
      </c>
      <c r="B64" s="533" t="s">
        <v>509</v>
      </c>
      <c r="C64" s="533" t="s">
        <v>826</v>
      </c>
      <c r="D64" s="536">
        <v>-2403269274.75</v>
      </c>
      <c r="E64" s="556">
        <v>-2044037654.5</v>
      </c>
      <c r="F64" s="566"/>
      <c r="G64" s="565"/>
    </row>
    <row r="65" spans="1:8" ht="14.25">
      <c r="A65" s="530">
        <v>48</v>
      </c>
      <c r="B65" s="533" t="s">
        <v>343</v>
      </c>
      <c r="C65" s="533" t="s">
        <v>827</v>
      </c>
      <c r="D65" s="536">
        <v>27885540030.330017</v>
      </c>
      <c r="E65" s="556">
        <f>SUM(E66:E67)</f>
        <v>31662786421.870003</v>
      </c>
      <c r="F65" s="566"/>
      <c r="G65" s="565"/>
    </row>
    <row r="66" spans="1:8" ht="14.25" hidden="1">
      <c r="A66" s="530"/>
      <c r="B66" s="533" t="s">
        <v>343</v>
      </c>
      <c r="C66" s="533"/>
      <c r="D66" s="536" t="e">
        <f>#REF!</f>
        <v>#REF!</v>
      </c>
      <c r="E66" s="556">
        <v>63997962499</v>
      </c>
      <c r="F66" s="566"/>
      <c r="G66" s="568"/>
    </row>
    <row r="67" spans="1:8" ht="14.25" hidden="1">
      <c r="A67" s="530"/>
      <c r="B67" s="533" t="s">
        <v>181</v>
      </c>
      <c r="C67" s="533"/>
      <c r="D67" s="536" t="e">
        <f>#REF!</f>
        <v>#REF!</v>
      </c>
      <c r="E67" s="556">
        <v>-32335176077.129997</v>
      </c>
      <c r="F67" s="566"/>
      <c r="G67" s="568"/>
      <c r="H67" s="569"/>
    </row>
    <row r="68" spans="1:8" ht="15">
      <c r="A68" s="530">
        <f>A65+1</f>
        <v>49</v>
      </c>
      <c r="B68" s="537" t="s">
        <v>84</v>
      </c>
      <c r="C68" s="537"/>
      <c r="D68" s="539">
        <f>SUM(D62:D65)</f>
        <v>29080276127.580017</v>
      </c>
      <c r="E68" s="558">
        <f>SUM(E62:E65)</f>
        <v>33128815593.370003</v>
      </c>
      <c r="F68" s="566"/>
      <c r="G68" s="565"/>
    </row>
    <row r="69" spans="1:8" ht="15">
      <c r="A69" s="530">
        <f>A68+1</f>
        <v>50</v>
      </c>
      <c r="B69" s="543" t="s">
        <v>85</v>
      </c>
      <c r="C69" s="543"/>
      <c r="D69" s="539">
        <f>D41+D48+D57+D68+D60</f>
        <v>2765376607594.5068</v>
      </c>
      <c r="E69" s="558">
        <f>E41+E48+E57+E68+E60</f>
        <v>2608342350119.6001</v>
      </c>
      <c r="F69" s="566"/>
      <c r="G69" s="565"/>
    </row>
    <row r="70" spans="1:8" ht="15">
      <c r="A70" s="530">
        <f t="shared" ref="A70:A90" si="0">A69+1</f>
        <v>51</v>
      </c>
      <c r="B70" s="531" t="s">
        <v>26</v>
      </c>
      <c r="C70" s="533" t="s">
        <v>801</v>
      </c>
      <c r="D70" s="536"/>
      <c r="E70" s="556"/>
      <c r="F70" s="566"/>
      <c r="G70" s="565"/>
    </row>
    <row r="71" spans="1:8" ht="15">
      <c r="A71" s="530">
        <f t="shared" si="0"/>
        <v>52</v>
      </c>
      <c r="B71" s="531" t="s">
        <v>27</v>
      </c>
      <c r="C71" s="533" t="s">
        <v>802</v>
      </c>
      <c r="D71" s="536"/>
      <c r="E71" s="556"/>
      <c r="F71" s="566"/>
      <c r="G71" s="565"/>
    </row>
    <row r="72" spans="1:8" ht="14.25">
      <c r="A72" s="530">
        <f t="shared" si="0"/>
        <v>53</v>
      </c>
      <c r="B72" s="533" t="s">
        <v>344</v>
      </c>
      <c r="C72" s="533" t="s">
        <v>803</v>
      </c>
      <c r="D72" s="536">
        <v>49107158</v>
      </c>
      <c r="E72" s="556">
        <v>642400744</v>
      </c>
      <c r="F72" s="566"/>
      <c r="G72" s="565"/>
    </row>
    <row r="73" spans="1:8" ht="14.25">
      <c r="A73" s="530">
        <f t="shared" si="0"/>
        <v>54</v>
      </c>
      <c r="B73" s="533" t="s">
        <v>227</v>
      </c>
      <c r="C73" s="533" t="s">
        <v>804</v>
      </c>
      <c r="D73" s="536">
        <v>354833120</v>
      </c>
      <c r="E73" s="556">
        <v>540498677</v>
      </c>
      <c r="F73" s="566"/>
      <c r="G73" s="565"/>
    </row>
    <row r="74" spans="1:8" ht="14.25">
      <c r="A74" s="530">
        <f t="shared" si="0"/>
        <v>55</v>
      </c>
      <c r="B74" s="533" t="s">
        <v>171</v>
      </c>
      <c r="C74" s="533" t="s">
        <v>805</v>
      </c>
      <c r="D74" s="536">
        <v>34500000000</v>
      </c>
      <c r="E74" s="556">
        <v>29447668800</v>
      </c>
      <c r="F74" s="566"/>
      <c r="G74" s="565"/>
    </row>
    <row r="75" spans="1:8" ht="14.25">
      <c r="A75" s="530">
        <f t="shared" si="0"/>
        <v>56</v>
      </c>
      <c r="B75" s="533" t="s">
        <v>345</v>
      </c>
      <c r="C75" s="533" t="s">
        <v>806</v>
      </c>
      <c r="D75" s="536">
        <v>46671449802.779999</v>
      </c>
      <c r="E75" s="556">
        <v>13839261514.24</v>
      </c>
      <c r="F75" s="566"/>
      <c r="G75" s="565"/>
    </row>
    <row r="76" spans="1:8" ht="14.25">
      <c r="A76" s="530">
        <f t="shared" si="0"/>
        <v>57</v>
      </c>
      <c r="B76" s="533" t="s">
        <v>229</v>
      </c>
      <c r="C76" s="533" t="s">
        <v>807</v>
      </c>
      <c r="D76" s="536">
        <v>18056751354.84</v>
      </c>
      <c r="E76" s="556">
        <v>14329202914</v>
      </c>
      <c r="F76" s="566"/>
      <c r="G76" s="565"/>
    </row>
    <row r="77" spans="1:8" ht="14.25">
      <c r="A77" s="530">
        <f t="shared" si="0"/>
        <v>58</v>
      </c>
      <c r="B77" s="533" t="s">
        <v>28</v>
      </c>
      <c r="C77" s="533" t="s">
        <v>808</v>
      </c>
      <c r="D77" s="536">
        <v>14703204259</v>
      </c>
      <c r="E77" s="556">
        <v>8501387956</v>
      </c>
      <c r="F77" s="566"/>
      <c r="G77" s="565"/>
    </row>
    <row r="78" spans="1:8" ht="15">
      <c r="A78" s="530">
        <f t="shared" si="0"/>
        <v>59</v>
      </c>
      <c r="B78" s="537" t="s">
        <v>90</v>
      </c>
      <c r="C78" s="537"/>
      <c r="D78" s="539">
        <f>SUM(D72:D77)</f>
        <v>114335345694.62</v>
      </c>
      <c r="E78" s="558">
        <f>SUM(E72:E77)</f>
        <v>67300420605.239998</v>
      </c>
      <c r="F78" s="566"/>
      <c r="G78" s="565"/>
    </row>
    <row r="79" spans="1:8" ht="15">
      <c r="A79" s="530">
        <f t="shared" si="0"/>
        <v>60</v>
      </c>
      <c r="B79" s="531" t="s">
        <v>29</v>
      </c>
      <c r="C79" s="533" t="s">
        <v>809</v>
      </c>
      <c r="D79" s="536"/>
      <c r="E79" s="556"/>
      <c r="F79" s="566"/>
      <c r="G79" s="565"/>
    </row>
    <row r="80" spans="1:8" ht="14.25">
      <c r="A80" s="530">
        <f t="shared" si="0"/>
        <v>61</v>
      </c>
      <c r="B80" s="533" t="s">
        <v>346</v>
      </c>
      <c r="C80" s="533"/>
      <c r="D80" s="536">
        <v>0</v>
      </c>
      <c r="E80" s="556">
        <v>0</v>
      </c>
      <c r="F80" s="566"/>
      <c r="G80" s="565"/>
    </row>
    <row r="81" spans="1:7" ht="17.25" customHeight="1">
      <c r="A81" s="530">
        <f t="shared" si="0"/>
        <v>62</v>
      </c>
      <c r="B81" s="533" t="s">
        <v>347</v>
      </c>
      <c r="C81" s="533"/>
      <c r="D81" s="550">
        <v>0</v>
      </c>
      <c r="E81" s="557">
        <v>0</v>
      </c>
      <c r="F81" s="566"/>
      <c r="G81" s="565"/>
    </row>
    <row r="82" spans="1:7" ht="14.25">
      <c r="A82" s="530">
        <f t="shared" si="0"/>
        <v>63</v>
      </c>
      <c r="B82" s="533" t="s">
        <v>348</v>
      </c>
      <c r="C82" s="533" t="s">
        <v>809</v>
      </c>
      <c r="D82" s="550">
        <v>13694459058</v>
      </c>
      <c r="E82" s="557">
        <v>0</v>
      </c>
      <c r="F82" s="566"/>
      <c r="G82" s="565"/>
    </row>
    <row r="83" spans="1:7" ht="28.5">
      <c r="A83" s="549">
        <f t="shared" si="0"/>
        <v>64</v>
      </c>
      <c r="B83" s="533" t="s">
        <v>349</v>
      </c>
      <c r="C83" s="533"/>
      <c r="D83" s="550">
        <v>0</v>
      </c>
      <c r="E83" s="557">
        <v>0</v>
      </c>
      <c r="F83" s="566"/>
      <c r="G83" s="565"/>
    </row>
    <row r="84" spans="1:7" ht="14.25">
      <c r="A84" s="530">
        <f t="shared" si="0"/>
        <v>65</v>
      </c>
      <c r="B84" s="533" t="s">
        <v>183</v>
      </c>
      <c r="C84" s="533" t="s">
        <v>809</v>
      </c>
      <c r="D84" s="536">
        <v>17510603000</v>
      </c>
      <c r="E84" s="556">
        <v>41510603000</v>
      </c>
      <c r="F84" s="566"/>
      <c r="G84" s="565"/>
    </row>
    <row r="85" spans="1:7" ht="15">
      <c r="A85" s="530">
        <f t="shared" si="0"/>
        <v>66</v>
      </c>
      <c r="B85" s="537" t="s">
        <v>92</v>
      </c>
      <c r="C85" s="537"/>
      <c r="D85" s="539">
        <f>SUM(D80:D84)</f>
        <v>31205062058</v>
      </c>
      <c r="E85" s="558">
        <f>SUM(E80:E84)</f>
        <v>41510603000</v>
      </c>
      <c r="F85" s="566"/>
      <c r="G85" s="565"/>
    </row>
    <row r="86" spans="1:7" ht="15">
      <c r="A86" s="530">
        <f t="shared" si="0"/>
        <v>67</v>
      </c>
      <c r="B86" s="543" t="s">
        <v>93</v>
      </c>
      <c r="C86" s="543"/>
      <c r="D86" s="539">
        <f>D78+D85</f>
        <v>145540407752.62</v>
      </c>
      <c r="E86" s="558">
        <f>E78+E85</f>
        <v>108811023605.23999</v>
      </c>
      <c r="F86" s="566"/>
      <c r="G86" s="565"/>
    </row>
    <row r="87" spans="1:7" ht="15">
      <c r="A87" s="530">
        <f t="shared" si="0"/>
        <v>68</v>
      </c>
      <c r="B87" s="531" t="s">
        <v>94</v>
      </c>
      <c r="C87" s="533" t="s">
        <v>810</v>
      </c>
      <c r="D87" s="536"/>
      <c r="E87" s="556"/>
      <c r="F87" s="566"/>
      <c r="G87" s="565"/>
    </row>
    <row r="88" spans="1:7" ht="14.25">
      <c r="A88" s="530">
        <f t="shared" si="0"/>
        <v>69</v>
      </c>
      <c r="B88" s="533" t="s">
        <v>350</v>
      </c>
      <c r="C88" s="533" t="s">
        <v>810</v>
      </c>
      <c r="D88" s="536">
        <v>2619836199841.8896</v>
      </c>
      <c r="E88" s="556">
        <f>E69-E86</f>
        <v>2499531326514.3604</v>
      </c>
      <c r="F88" s="566"/>
      <c r="G88" s="565"/>
    </row>
    <row r="89" spans="1:7" ht="15">
      <c r="A89" s="530">
        <f t="shared" si="0"/>
        <v>70</v>
      </c>
      <c r="B89" s="543" t="s">
        <v>351</v>
      </c>
      <c r="C89" s="543"/>
      <c r="D89" s="539">
        <f>D88</f>
        <v>2619836199841.8896</v>
      </c>
      <c r="E89" s="558">
        <f>E88</f>
        <v>2499531326514.3604</v>
      </c>
      <c r="F89" s="566"/>
      <c r="G89" s="565"/>
    </row>
    <row r="90" spans="1:7" ht="15">
      <c r="A90" s="530">
        <f t="shared" si="0"/>
        <v>71</v>
      </c>
      <c r="B90" s="544" t="s">
        <v>352</v>
      </c>
      <c r="C90" s="544"/>
      <c r="D90" s="545">
        <f>D86+D89</f>
        <v>2765376607594.5098</v>
      </c>
      <c r="E90" s="559">
        <f>E86+E89</f>
        <v>2608342350119.6006</v>
      </c>
      <c r="F90" s="569"/>
      <c r="G90" s="565"/>
    </row>
    <row r="91" spans="1:7" ht="14.25">
      <c r="A91" s="546"/>
      <c r="B91" s="547"/>
      <c r="C91" s="547"/>
      <c r="D91" s="548"/>
      <c r="E91" s="560"/>
      <c r="F91" s="569"/>
      <c r="G91" s="565"/>
    </row>
    <row r="92" spans="1:7">
      <c r="A92" s="114"/>
      <c r="B92" s="507"/>
      <c r="C92" s="507"/>
      <c r="D92" s="508"/>
      <c r="E92" s="509"/>
      <c r="F92" s="570"/>
      <c r="G92" s="571"/>
    </row>
    <row r="93" spans="1:7">
      <c r="A93" s="114"/>
      <c r="B93" s="507"/>
      <c r="C93" s="507"/>
      <c r="D93" s="508"/>
      <c r="E93" s="509"/>
      <c r="F93" s="570"/>
      <c r="G93" s="571"/>
    </row>
    <row r="94" spans="1:7" ht="15.75">
      <c r="C94" s="601" t="s">
        <v>354</v>
      </c>
      <c r="D94" s="601"/>
      <c r="E94" s="601"/>
      <c r="F94" s="565"/>
    </row>
    <row r="95" spans="1:7" ht="15.75">
      <c r="C95" s="601"/>
      <c r="D95" s="601"/>
      <c r="E95" s="517"/>
      <c r="F95" s="565"/>
    </row>
    <row r="96" spans="1:7" ht="15.75">
      <c r="B96" s="516"/>
      <c r="C96" s="518"/>
      <c r="D96" s="518"/>
      <c r="E96" s="517"/>
      <c r="F96" s="565"/>
    </row>
    <row r="97" spans="2:6" ht="15.75">
      <c r="B97" s="516"/>
      <c r="C97" s="518"/>
      <c r="D97" s="518"/>
      <c r="E97" s="517"/>
      <c r="F97" s="565"/>
    </row>
    <row r="98" spans="2:6" ht="15.75">
      <c r="B98" s="516"/>
      <c r="C98" s="518"/>
      <c r="D98" s="518"/>
      <c r="E98" s="517"/>
      <c r="F98" s="565"/>
    </row>
    <row r="99" spans="2:6" ht="15">
      <c r="B99" s="516"/>
      <c r="C99" s="519"/>
      <c r="D99" s="520"/>
      <c r="E99" s="517"/>
      <c r="F99" s="565"/>
    </row>
    <row r="100" spans="2:6" ht="17.25" customHeight="1">
      <c r="B100" s="516"/>
      <c r="C100" s="601" t="s">
        <v>355</v>
      </c>
      <c r="D100" s="601"/>
      <c r="E100" s="601"/>
      <c r="F100" s="572"/>
    </row>
    <row r="101" spans="2:6">
      <c r="D101" s="610"/>
      <c r="E101" s="610"/>
      <c r="F101" s="565"/>
    </row>
    <row r="102" spans="2:6">
      <c r="B102" s="515"/>
      <c r="C102" s="515"/>
      <c r="D102" s="609"/>
      <c r="E102" s="609"/>
    </row>
    <row r="103" spans="2:6">
      <c r="D103" s="516"/>
    </row>
    <row r="106" spans="2:6">
      <c r="D106" s="515"/>
    </row>
    <row r="136" spans="4:10">
      <c r="D136" s="516"/>
      <c r="E136" s="516"/>
      <c r="F136" s="573"/>
      <c r="G136" s="573"/>
      <c r="J136" s="565"/>
    </row>
    <row r="137" spans="4:10">
      <c r="D137" s="516"/>
      <c r="E137" s="516"/>
      <c r="F137" s="573"/>
      <c r="G137" s="573"/>
      <c r="H137" s="565"/>
    </row>
    <row r="138" spans="4:10">
      <c r="D138" s="516"/>
      <c r="E138" s="516"/>
      <c r="F138" s="573"/>
      <c r="G138" s="573"/>
      <c r="H138" s="565"/>
    </row>
    <row r="139" spans="4:10">
      <c r="D139" s="516"/>
      <c r="E139" s="516"/>
      <c r="F139" s="573"/>
      <c r="G139" s="573"/>
    </row>
    <row r="140" spans="4:10">
      <c r="D140" s="516"/>
    </row>
    <row r="141" spans="4:10">
      <c r="D141" s="516"/>
    </row>
    <row r="142" spans="4:10">
      <c r="D142" s="516"/>
    </row>
    <row r="143" spans="4:10">
      <c r="D143" s="516"/>
    </row>
    <row r="144" spans="4:10">
      <c r="D144" s="516"/>
    </row>
    <row r="145" spans="4:4">
      <c r="D145" s="516"/>
    </row>
    <row r="146" spans="4:4">
      <c r="D146" s="516"/>
    </row>
    <row r="147" spans="4:4">
      <c r="D147" s="516"/>
    </row>
    <row r="148" spans="4:4">
      <c r="D148" s="516"/>
    </row>
    <row r="149" spans="4:4">
      <c r="D149" s="516"/>
    </row>
    <row r="150" spans="4:4">
      <c r="D150" s="516"/>
    </row>
    <row r="151" spans="4:4">
      <c r="D151" s="516"/>
    </row>
    <row r="152" spans="4:4">
      <c r="D152" s="516"/>
    </row>
    <row r="153" spans="4:4">
      <c r="D153" s="516"/>
    </row>
    <row r="154" spans="4:4">
      <c r="D154" s="516"/>
    </row>
    <row r="155" spans="4:4">
      <c r="D155" s="516"/>
    </row>
    <row r="156" spans="4:4">
      <c r="D156" s="516"/>
    </row>
    <row r="157" spans="4:4">
      <c r="D157" s="516"/>
    </row>
    <row r="158" spans="4:4">
      <c r="D158" s="516"/>
    </row>
    <row r="159" spans="4:4">
      <c r="D159" s="516"/>
    </row>
    <row r="160" spans="4:4">
      <c r="D160" s="516"/>
    </row>
    <row r="161" spans="4:4">
      <c r="D161" s="516"/>
    </row>
    <row r="162" spans="4:4">
      <c r="D162" s="516"/>
    </row>
    <row r="163" spans="4:4">
      <c r="D163" s="516"/>
    </row>
    <row r="164" spans="4:4">
      <c r="D164" s="516"/>
    </row>
    <row r="165" spans="4:4">
      <c r="D165" s="516"/>
    </row>
    <row r="166" spans="4:4">
      <c r="D166" s="516"/>
    </row>
    <row r="167" spans="4:4">
      <c r="D167" s="516"/>
    </row>
    <row r="168" spans="4:4">
      <c r="D168" s="516"/>
    </row>
    <row r="169" spans="4:4">
      <c r="D169" s="516"/>
    </row>
    <row r="170" spans="4:4">
      <c r="D170" s="516"/>
    </row>
    <row r="171" spans="4:4">
      <c r="D171" s="516"/>
    </row>
    <row r="172" spans="4:4">
      <c r="D172" s="516"/>
    </row>
    <row r="173" spans="4:4">
      <c r="D173" s="516"/>
    </row>
    <row r="174" spans="4:4">
      <c r="D174" s="516"/>
    </row>
    <row r="175" spans="4:4">
      <c r="D175" s="516"/>
    </row>
    <row r="176" spans="4:4">
      <c r="D176" s="516"/>
    </row>
    <row r="177" spans="4:4">
      <c r="D177" s="516"/>
    </row>
    <row r="178" spans="4:4">
      <c r="D178" s="516"/>
    </row>
    <row r="179" spans="4:4">
      <c r="D179" s="516"/>
    </row>
    <row r="180" spans="4:4">
      <c r="D180" s="516"/>
    </row>
    <row r="181" spans="4:4">
      <c r="D181" s="516"/>
    </row>
    <row r="182" spans="4:4">
      <c r="D182" s="516"/>
    </row>
    <row r="183" spans="4:4">
      <c r="D183" s="516"/>
    </row>
    <row r="184" spans="4:4">
      <c r="D184" s="516"/>
    </row>
    <row r="185" spans="4:4">
      <c r="D185" s="516"/>
    </row>
    <row r="186" spans="4:4">
      <c r="D186" s="516"/>
    </row>
    <row r="187" spans="4:4">
      <c r="D187" s="516"/>
    </row>
    <row r="188" spans="4:4">
      <c r="D188" s="516"/>
    </row>
    <row r="189" spans="4:4">
      <c r="D189" s="516"/>
    </row>
    <row r="190" spans="4:4">
      <c r="D190" s="516"/>
    </row>
    <row r="191" spans="4:4">
      <c r="D191" s="516"/>
    </row>
    <row r="192" spans="4:4">
      <c r="D192" s="516"/>
    </row>
    <row r="193" spans="4:4">
      <c r="D193" s="516"/>
    </row>
    <row r="194" spans="4:4">
      <c r="D194" s="516"/>
    </row>
    <row r="195" spans="4:4">
      <c r="D195" s="516"/>
    </row>
    <row r="196" spans="4:4">
      <c r="D196" s="516"/>
    </row>
    <row r="197" spans="4:4">
      <c r="D197" s="516"/>
    </row>
    <row r="198" spans="4:4">
      <c r="D198" s="516"/>
    </row>
    <row r="210" spans="5:6">
      <c r="E210" s="510"/>
      <c r="F210" s="510"/>
    </row>
    <row r="211" spans="5:6">
      <c r="E211" s="510"/>
      <c r="F211" s="510"/>
    </row>
    <row r="212" spans="5:6">
      <c r="E212" s="511"/>
      <c r="F212" s="511"/>
    </row>
    <row r="213" spans="5:6">
      <c r="E213" s="512"/>
      <c r="F213" s="512"/>
    </row>
  </sheetData>
  <mergeCells count="12">
    <mergeCell ref="D102:E102"/>
    <mergeCell ref="A10:E10"/>
    <mergeCell ref="A11:E11"/>
    <mergeCell ref="A12:E12"/>
    <mergeCell ref="A13:E13"/>
    <mergeCell ref="A15:A16"/>
    <mergeCell ref="B15:B16"/>
    <mergeCell ref="C15:C16"/>
    <mergeCell ref="D101:E101"/>
    <mergeCell ref="C94:E94"/>
    <mergeCell ref="C95:D95"/>
    <mergeCell ref="C100:E100"/>
  </mergeCells>
  <printOptions horizontalCentered="1"/>
  <pageMargins left="1.1811023622047245" right="0.39370078740157483" top="0.98425196850393704" bottom="1.5748031496062993" header="0.59055118110236227" footer="0.43307086614173229"/>
  <pageSetup paperSize="5" scale="75" fitToHeight="0" orientation="portrait" horizontalDpi="4294967294" verticalDpi="1200" r:id="rId1"/>
  <rowBreaks count="1" manualBreakCount="1">
    <brk id="69" max="4" man="1"/>
  </rowBreaks>
  <drawing r:id="rId2"/>
</worksheet>
</file>

<file path=xl/worksheets/sheet8.xml><?xml version="1.0" encoding="utf-8"?>
<worksheet xmlns="http://schemas.openxmlformats.org/spreadsheetml/2006/main" xmlns:r="http://schemas.openxmlformats.org/officeDocument/2006/relationships">
  <dimension ref="A1:F419"/>
  <sheetViews>
    <sheetView showGridLines="0" view="pageBreakPreview" topLeftCell="A395" zoomScale="113" zoomScaleSheetLayoutView="205" workbookViewId="0">
      <selection activeCell="C397" sqref="C397"/>
    </sheetView>
  </sheetViews>
  <sheetFormatPr defaultRowHeight="15"/>
  <cols>
    <col min="1" max="1" width="56.5703125" style="354" customWidth="1"/>
    <col min="2" max="2" width="1.85546875" style="354" customWidth="1"/>
    <col min="3" max="3" width="53.5703125" style="431" customWidth="1"/>
    <col min="4" max="4" width="23" style="354" bestFit="1" customWidth="1"/>
    <col min="5" max="5" width="21.7109375" style="354" bestFit="1" customWidth="1"/>
    <col min="6" max="6" width="33.42578125" style="354" customWidth="1"/>
    <col min="7" max="16384" width="9.140625" style="354"/>
  </cols>
  <sheetData>
    <row r="1" spans="1:3" ht="16.5">
      <c r="A1" s="352"/>
      <c r="B1" s="352"/>
      <c r="C1" s="353"/>
    </row>
    <row r="2" spans="1:3" ht="15.75">
      <c r="A2" s="352"/>
      <c r="B2" s="352"/>
      <c r="C2" s="355"/>
    </row>
    <row r="3" spans="1:3" ht="15.75">
      <c r="A3" s="352"/>
      <c r="B3" s="352"/>
      <c r="C3" s="355"/>
    </row>
    <row r="4" spans="1:3" ht="15.75">
      <c r="A4" s="352"/>
      <c r="B4" s="352"/>
      <c r="C4" s="355"/>
    </row>
    <row r="5" spans="1:3">
      <c r="A5" s="356"/>
      <c r="B5" s="356"/>
      <c r="C5" s="355"/>
    </row>
    <row r="6" spans="1:3">
      <c r="A6" s="356"/>
      <c r="B6" s="356"/>
      <c r="C6" s="355"/>
    </row>
    <row r="7" spans="1:3" s="357" customFormat="1">
      <c r="A7" s="617" t="s">
        <v>510</v>
      </c>
      <c r="B7" s="617"/>
      <c r="C7" s="617"/>
    </row>
    <row r="8" spans="1:3" s="357" customFormat="1">
      <c r="A8" s="358" t="s">
        <v>511</v>
      </c>
      <c r="B8" s="358"/>
      <c r="C8" s="359"/>
    </row>
    <row r="9" spans="1:3" s="357" customFormat="1">
      <c r="A9" s="360" t="s">
        <v>7</v>
      </c>
      <c r="B9" s="360"/>
      <c r="C9" s="361" t="s">
        <v>512</v>
      </c>
    </row>
    <row r="10" spans="1:3" s="357" customFormat="1" ht="60">
      <c r="A10" s="362" t="s">
        <v>513</v>
      </c>
      <c r="B10" s="362"/>
      <c r="C10" s="363" t="s">
        <v>514</v>
      </c>
    </row>
    <row r="11" spans="1:3" s="357" customFormat="1">
      <c r="A11" s="364" t="s">
        <v>515</v>
      </c>
      <c r="B11" s="365"/>
      <c r="C11" s="366"/>
    </row>
    <row r="12" spans="1:3" s="357" customFormat="1">
      <c r="A12" s="367" t="s">
        <v>516</v>
      </c>
      <c r="B12" s="368" t="s">
        <v>517</v>
      </c>
      <c r="C12" s="435" t="e">
        <f>#REF!</f>
        <v>#REF!</v>
      </c>
    </row>
    <row r="13" spans="1:3" s="357" customFormat="1">
      <c r="A13" s="367" t="s">
        <v>518</v>
      </c>
      <c r="B13" s="368" t="s">
        <v>517</v>
      </c>
      <c r="C13" s="435" t="e">
        <f>#REF!</f>
        <v>#REF!</v>
      </c>
    </row>
    <row r="14" spans="1:3" s="357" customFormat="1">
      <c r="A14" s="367" t="s">
        <v>519</v>
      </c>
      <c r="B14" s="368" t="s">
        <v>517</v>
      </c>
      <c r="C14" s="435" t="e">
        <f>#REF!</f>
        <v>#REF!</v>
      </c>
    </row>
    <row r="15" spans="1:3" s="357" customFormat="1">
      <c r="A15" s="367" t="s">
        <v>49</v>
      </c>
      <c r="B15" s="368" t="s">
        <v>517</v>
      </c>
      <c r="C15" s="435" t="e">
        <f>#REF!</f>
        <v>#REF!</v>
      </c>
    </row>
    <row r="16" spans="1:3" s="357" customFormat="1">
      <c r="A16" s="367" t="s">
        <v>50</v>
      </c>
      <c r="B16" s="369" t="s">
        <v>517</v>
      </c>
      <c r="C16" s="436" t="e">
        <f>#REF!</f>
        <v>#REF!</v>
      </c>
    </row>
    <row r="17" spans="1:3" s="371" customFormat="1">
      <c r="A17" s="438" t="s">
        <v>520</v>
      </c>
      <c r="B17" s="439" t="s">
        <v>517</v>
      </c>
      <c r="C17" s="440" t="e">
        <f>C12-(C13-C14+C15-C16)</f>
        <v>#REF!</v>
      </c>
    </row>
    <row r="18" spans="1:3" s="357" customFormat="1">
      <c r="A18" s="372" t="s">
        <v>521</v>
      </c>
      <c r="B18" s="373"/>
      <c r="C18" s="374"/>
    </row>
    <row r="19" spans="1:3" s="357" customFormat="1">
      <c r="A19" s="437"/>
      <c r="B19" s="441"/>
      <c r="C19" s="436"/>
    </row>
    <row r="20" spans="1:3" s="357" customFormat="1">
      <c r="A20" s="373"/>
      <c r="B20" s="373"/>
      <c r="C20" s="375"/>
    </row>
    <row r="21" spans="1:3" s="357" customFormat="1">
      <c r="A21" s="625" t="s">
        <v>522</v>
      </c>
      <c r="B21" s="625"/>
      <c r="C21" s="625"/>
    </row>
    <row r="22" spans="1:3" s="357" customFormat="1">
      <c r="A22" s="376" t="s">
        <v>7</v>
      </c>
      <c r="B22" s="376"/>
      <c r="C22" s="377" t="s">
        <v>512</v>
      </c>
    </row>
    <row r="23" spans="1:3" s="357" customFormat="1" ht="30">
      <c r="A23" s="378" t="s">
        <v>523</v>
      </c>
      <c r="B23" s="378"/>
      <c r="C23" s="379" t="s">
        <v>524</v>
      </c>
    </row>
    <row r="24" spans="1:3" s="357" customFormat="1">
      <c r="A24" s="380" t="s">
        <v>515</v>
      </c>
      <c r="B24" s="381"/>
      <c r="C24" s="382"/>
    </row>
    <row r="25" spans="1:3" s="357" customFormat="1">
      <c r="A25" s="383" t="s">
        <v>13</v>
      </c>
      <c r="B25" s="384" t="s">
        <v>517</v>
      </c>
      <c r="C25" s="442">
        <f>'NERACA '!D69</f>
        <v>2765376607594.5068</v>
      </c>
    </row>
    <row r="26" spans="1:3" s="357" customFormat="1">
      <c r="A26" s="383" t="s">
        <v>26</v>
      </c>
      <c r="B26" s="384" t="s">
        <v>517</v>
      </c>
      <c r="C26" s="442">
        <f>'NERACA '!D86</f>
        <v>145540407752.62</v>
      </c>
    </row>
    <row r="27" spans="1:3" s="357" customFormat="1">
      <c r="A27" s="383" t="s">
        <v>232</v>
      </c>
      <c r="B27" s="385" t="s">
        <v>517</v>
      </c>
      <c r="C27" s="443">
        <f>'NERACA '!D89</f>
        <v>2619836199841.8896</v>
      </c>
    </row>
    <row r="28" spans="1:3" s="371" customFormat="1">
      <c r="A28" s="438" t="s">
        <v>520</v>
      </c>
      <c r="B28" s="446" t="s">
        <v>517</v>
      </c>
      <c r="C28" s="440">
        <f>C25-(C26+C27)</f>
        <v>0</v>
      </c>
    </row>
    <row r="29" spans="1:3" s="357" customFormat="1">
      <c r="A29" s="386" t="s">
        <v>521</v>
      </c>
      <c r="B29" s="385"/>
      <c r="C29" s="387"/>
    </row>
    <row r="30" spans="1:3" s="357" customFormat="1">
      <c r="A30" s="444"/>
      <c r="B30" s="445"/>
      <c r="C30" s="443"/>
    </row>
    <row r="31" spans="1:3" s="357" customFormat="1" ht="60">
      <c r="A31" s="378" t="s">
        <v>525</v>
      </c>
      <c r="B31" s="378"/>
      <c r="C31" s="379" t="s">
        <v>526</v>
      </c>
    </row>
    <row r="32" spans="1:3" s="357" customFormat="1">
      <c r="A32" s="380" t="s">
        <v>515</v>
      </c>
      <c r="B32" s="381"/>
      <c r="C32" s="382"/>
    </row>
    <row r="33" spans="1:3" s="357" customFormat="1">
      <c r="A33" s="383" t="s">
        <v>527</v>
      </c>
      <c r="B33" s="384" t="s">
        <v>517</v>
      </c>
      <c r="C33" s="388">
        <f>'NERACA '!D21</f>
        <v>280268390</v>
      </c>
    </row>
    <row r="34" spans="1:3" s="357" customFormat="1">
      <c r="A34" s="383" t="s">
        <v>528</v>
      </c>
      <c r="B34" s="384" t="s">
        <v>517</v>
      </c>
      <c r="C34" s="388">
        <v>231127070</v>
      </c>
    </row>
    <row r="35" spans="1:3" s="357" customFormat="1">
      <c r="A35" s="383" t="s">
        <v>529</v>
      </c>
      <c r="B35" s="385" t="s">
        <v>517</v>
      </c>
      <c r="C35" s="387">
        <f>'NERACA '!D72</f>
        <v>49107158</v>
      </c>
    </row>
    <row r="36" spans="1:3" s="357" customFormat="1">
      <c r="A36" s="370" t="s">
        <v>520</v>
      </c>
      <c r="B36" s="384" t="s">
        <v>517</v>
      </c>
      <c r="C36" s="389">
        <f>C33-(C34+C35)</f>
        <v>34162</v>
      </c>
    </row>
    <row r="37" spans="1:3" s="357" customFormat="1" ht="30" customHeight="1">
      <c r="A37" s="626" t="s">
        <v>530</v>
      </c>
      <c r="B37" s="627"/>
      <c r="C37" s="628"/>
    </row>
    <row r="38" spans="1:3" s="357" customFormat="1">
      <c r="A38" s="390"/>
      <c r="B38" s="390"/>
      <c r="C38" s="359"/>
    </row>
    <row r="39" spans="1:3" s="357" customFormat="1">
      <c r="A39" s="390"/>
      <c r="B39" s="390"/>
      <c r="C39" s="359"/>
    </row>
    <row r="40" spans="1:3" s="357" customFormat="1" ht="18" customHeight="1">
      <c r="A40" s="390" t="s">
        <v>531</v>
      </c>
      <c r="B40" s="390"/>
      <c r="C40" s="359"/>
    </row>
    <row r="41" spans="1:3" s="357" customFormat="1">
      <c r="A41" s="376" t="s">
        <v>7</v>
      </c>
      <c r="B41" s="376"/>
      <c r="C41" s="377" t="s">
        <v>512</v>
      </c>
    </row>
    <row r="42" spans="1:3" s="357" customFormat="1" ht="45">
      <c r="A42" s="378" t="s">
        <v>532</v>
      </c>
      <c r="B42" s="378"/>
      <c r="C42" s="379" t="s">
        <v>533</v>
      </c>
    </row>
    <row r="43" spans="1:3" s="357" customFormat="1">
      <c r="A43" s="380" t="s">
        <v>515</v>
      </c>
      <c r="B43" s="381"/>
      <c r="C43" s="382"/>
    </row>
    <row r="44" spans="1:3" s="357" customFormat="1">
      <c r="A44" s="383" t="s">
        <v>534</v>
      </c>
      <c r="B44" s="384" t="s">
        <v>517</v>
      </c>
      <c r="C44" s="388" t="e">
        <f>#REF!</f>
        <v>#REF!</v>
      </c>
    </row>
    <row r="45" spans="1:3" s="357" customFormat="1">
      <c r="A45" s="383" t="s">
        <v>535</v>
      </c>
      <c r="B45" s="384" t="s">
        <v>517</v>
      </c>
      <c r="C45" s="388" t="e">
        <f>#REF!</f>
        <v>#REF!</v>
      </c>
    </row>
    <row r="46" spans="1:3" s="357" customFormat="1">
      <c r="A46" s="383" t="s">
        <v>536</v>
      </c>
      <c r="B46" s="385" t="s">
        <v>517</v>
      </c>
      <c r="C46" s="387" t="e">
        <f>#REF!</f>
        <v>#REF!</v>
      </c>
    </row>
    <row r="47" spans="1:3" s="357" customFormat="1">
      <c r="A47" s="438" t="s">
        <v>520</v>
      </c>
      <c r="B47" s="447" t="s">
        <v>517</v>
      </c>
      <c r="C47" s="448" t="e">
        <f>C44-(C45-C46)</f>
        <v>#REF!</v>
      </c>
    </row>
    <row r="48" spans="1:3" s="357" customFormat="1">
      <c r="A48" s="386" t="s">
        <v>521</v>
      </c>
      <c r="B48" s="385"/>
      <c r="C48" s="387"/>
    </row>
    <row r="49" spans="1:3" s="357" customFormat="1">
      <c r="A49" s="386"/>
      <c r="B49" s="385"/>
      <c r="C49" s="387"/>
    </row>
    <row r="50" spans="1:3" s="357" customFormat="1" ht="60">
      <c r="A50" s="378" t="s">
        <v>537</v>
      </c>
      <c r="B50" s="378"/>
      <c r="C50" s="379" t="s">
        <v>538</v>
      </c>
    </row>
    <row r="51" spans="1:3" s="357" customFormat="1">
      <c r="A51" s="380" t="s">
        <v>515</v>
      </c>
      <c r="B51" s="381"/>
      <c r="C51" s="382"/>
    </row>
    <row r="52" spans="1:3" s="357" customFormat="1" ht="18" customHeight="1">
      <c r="A52" s="383" t="s">
        <v>539</v>
      </c>
      <c r="B52" s="384" t="s">
        <v>517</v>
      </c>
      <c r="C52" s="388" t="e">
        <f>#REF!</f>
        <v>#REF!</v>
      </c>
    </row>
    <row r="53" spans="1:3" s="357" customFormat="1" ht="18" customHeight="1">
      <c r="A53" s="383" t="s">
        <v>540</v>
      </c>
      <c r="B53" s="384" t="s">
        <v>517</v>
      </c>
      <c r="C53" s="388" t="e">
        <f>#REF!</f>
        <v>#REF!</v>
      </c>
    </row>
    <row r="54" spans="1:3" s="357" customFormat="1" ht="20.25" customHeight="1">
      <c r="A54" s="383" t="s">
        <v>541</v>
      </c>
      <c r="B54" s="385" t="s">
        <v>517</v>
      </c>
      <c r="C54" s="387" t="e">
        <f>#REF!</f>
        <v>#REF!</v>
      </c>
    </row>
    <row r="55" spans="1:3" s="357" customFormat="1">
      <c r="A55" s="438" t="s">
        <v>520</v>
      </c>
      <c r="B55" s="447" t="s">
        <v>517</v>
      </c>
      <c r="C55" s="448" t="e">
        <f>C52-(C53-C54)</f>
        <v>#REF!</v>
      </c>
    </row>
    <row r="56" spans="1:3" s="357" customFormat="1">
      <c r="A56" s="386" t="s">
        <v>521</v>
      </c>
      <c r="B56" s="385"/>
      <c r="C56" s="387"/>
    </row>
    <row r="57" spans="1:3" s="357" customFormat="1">
      <c r="A57" s="386"/>
      <c r="B57" s="385"/>
      <c r="C57" s="387"/>
    </row>
    <row r="58" spans="1:3" s="357" customFormat="1" ht="45">
      <c r="A58" s="378" t="s">
        <v>542</v>
      </c>
      <c r="B58" s="378"/>
      <c r="C58" s="379" t="s">
        <v>543</v>
      </c>
    </row>
    <row r="59" spans="1:3" s="357" customFormat="1">
      <c r="A59" s="380" t="s">
        <v>515</v>
      </c>
      <c r="B59" s="381"/>
      <c r="C59" s="382"/>
    </row>
    <row r="60" spans="1:3" s="357" customFormat="1">
      <c r="A60" s="383" t="s">
        <v>544</v>
      </c>
      <c r="B60" s="384" t="s">
        <v>517</v>
      </c>
      <c r="C60" s="388" t="e">
        <f>#REF!</f>
        <v>#REF!</v>
      </c>
    </row>
    <row r="61" spans="1:3" s="357" customFormat="1">
      <c r="A61" s="383" t="s">
        <v>545</v>
      </c>
      <c r="B61" s="384" t="s">
        <v>517</v>
      </c>
      <c r="C61" s="388" t="e">
        <f>#REF!</f>
        <v>#REF!</v>
      </c>
    </row>
    <row r="62" spans="1:3" s="357" customFormat="1">
      <c r="A62" s="383" t="s">
        <v>546</v>
      </c>
      <c r="B62" s="385" t="s">
        <v>517</v>
      </c>
      <c r="C62" s="387" t="e">
        <f>#REF!</f>
        <v>#REF!</v>
      </c>
    </row>
    <row r="63" spans="1:3" s="357" customFormat="1">
      <c r="A63" s="438" t="s">
        <v>520</v>
      </c>
      <c r="B63" s="447" t="s">
        <v>517</v>
      </c>
      <c r="C63" s="448" t="e">
        <f>C60-(C61-C62)</f>
        <v>#REF!</v>
      </c>
    </row>
    <row r="64" spans="1:3" s="357" customFormat="1">
      <c r="A64" s="386" t="s">
        <v>521</v>
      </c>
      <c r="B64" s="385"/>
      <c r="C64" s="387"/>
    </row>
    <row r="65" spans="1:3" s="357" customFormat="1">
      <c r="A65" s="386"/>
      <c r="B65" s="385"/>
      <c r="C65" s="387"/>
    </row>
    <row r="66" spans="1:3" s="357" customFormat="1" ht="45">
      <c r="A66" s="378" t="s">
        <v>547</v>
      </c>
      <c r="B66" s="378"/>
      <c r="C66" s="379" t="s">
        <v>548</v>
      </c>
    </row>
    <row r="67" spans="1:3" s="357" customFormat="1">
      <c r="A67" s="380" t="s">
        <v>515</v>
      </c>
      <c r="B67" s="381"/>
      <c r="C67" s="382"/>
    </row>
    <row r="68" spans="1:3" s="357" customFormat="1">
      <c r="A68" s="383" t="s">
        <v>549</v>
      </c>
      <c r="B68" s="384" t="s">
        <v>517</v>
      </c>
      <c r="C68" s="388" t="e">
        <f>#REF!</f>
        <v>#REF!</v>
      </c>
    </row>
    <row r="69" spans="1:3" s="357" customFormat="1">
      <c r="A69" s="383" t="s">
        <v>550</v>
      </c>
      <c r="B69" s="384" t="s">
        <v>517</v>
      </c>
      <c r="C69" s="388" t="e">
        <f>#REF!</f>
        <v>#REF!</v>
      </c>
    </row>
    <row r="70" spans="1:3" s="357" customFormat="1">
      <c r="A70" s="383" t="s">
        <v>551</v>
      </c>
      <c r="B70" s="385" t="s">
        <v>517</v>
      </c>
      <c r="C70" s="387" t="e">
        <f>#REF!</f>
        <v>#REF!</v>
      </c>
    </row>
    <row r="71" spans="1:3" s="357" customFormat="1">
      <c r="A71" s="438" t="s">
        <v>520</v>
      </c>
      <c r="B71" s="447" t="s">
        <v>517</v>
      </c>
      <c r="C71" s="448" t="e">
        <f>C69-C70-C68</f>
        <v>#REF!</v>
      </c>
    </row>
    <row r="72" spans="1:3" s="357" customFormat="1">
      <c r="A72" s="386" t="s">
        <v>521</v>
      </c>
      <c r="B72" s="385"/>
      <c r="C72" s="387"/>
    </row>
    <row r="73" spans="1:3" s="357" customFormat="1">
      <c r="A73" s="386"/>
      <c r="B73" s="385"/>
      <c r="C73" s="387"/>
    </row>
    <row r="74" spans="1:3" s="357" customFormat="1" ht="66.75" customHeight="1">
      <c r="A74" s="378" t="s">
        <v>552</v>
      </c>
      <c r="B74" s="378"/>
      <c r="C74" s="379" t="s">
        <v>553</v>
      </c>
    </row>
    <row r="75" spans="1:3" s="357" customFormat="1">
      <c r="A75" s="380" t="s">
        <v>515</v>
      </c>
      <c r="B75" s="381"/>
      <c r="C75" s="382"/>
    </row>
    <row r="76" spans="1:3" s="357" customFormat="1">
      <c r="A76" s="383" t="s">
        <v>554</v>
      </c>
      <c r="B76" s="384" t="s">
        <v>517</v>
      </c>
      <c r="C76" s="388" t="e">
        <f>#REF!</f>
        <v>#REF!</v>
      </c>
    </row>
    <row r="77" spans="1:3" s="357" customFormat="1">
      <c r="A77" s="383" t="s">
        <v>534</v>
      </c>
      <c r="B77" s="384" t="s">
        <v>517</v>
      </c>
      <c r="C77" s="388" t="e">
        <f>#REF!</f>
        <v>#REF!</v>
      </c>
    </row>
    <row r="78" spans="1:3" s="357" customFormat="1" ht="17.25" customHeight="1">
      <c r="A78" s="383" t="s">
        <v>539</v>
      </c>
      <c r="B78" s="384" t="s">
        <v>517</v>
      </c>
      <c r="C78" s="388" t="e">
        <f>#REF!</f>
        <v>#REF!</v>
      </c>
    </row>
    <row r="79" spans="1:3" s="357" customFormat="1">
      <c r="A79" s="383" t="s">
        <v>544</v>
      </c>
      <c r="B79" s="384" t="s">
        <v>517</v>
      </c>
      <c r="C79" s="388" t="e">
        <f>#REF!</f>
        <v>#REF!</v>
      </c>
    </row>
    <row r="80" spans="1:3" s="357" customFormat="1">
      <c r="A80" s="383" t="s">
        <v>549</v>
      </c>
      <c r="B80" s="385" t="s">
        <v>517</v>
      </c>
      <c r="C80" s="387" t="e">
        <f>#REF!</f>
        <v>#REF!</v>
      </c>
    </row>
    <row r="81" spans="1:4" s="357" customFormat="1">
      <c r="A81" s="438" t="s">
        <v>520</v>
      </c>
      <c r="B81" s="447" t="s">
        <v>517</v>
      </c>
      <c r="C81" s="448" t="e">
        <f>C76-(C77+C78+C79+C80)</f>
        <v>#REF!</v>
      </c>
    </row>
    <row r="82" spans="1:4" s="357" customFormat="1">
      <c r="A82" s="386" t="s">
        <v>521</v>
      </c>
      <c r="B82" s="385"/>
      <c r="C82" s="387"/>
    </row>
    <row r="83" spans="1:4" s="357" customFormat="1">
      <c r="A83" s="386"/>
      <c r="B83" s="385"/>
      <c r="C83" s="387"/>
    </row>
    <row r="84" spans="1:4" s="357" customFormat="1" ht="30">
      <c r="A84" s="378" t="s">
        <v>555</v>
      </c>
      <c r="B84" s="378"/>
      <c r="C84" s="379" t="s">
        <v>556</v>
      </c>
    </row>
    <row r="85" spans="1:4" s="357" customFormat="1">
      <c r="A85" s="380" t="s">
        <v>515</v>
      </c>
      <c r="B85" s="381"/>
      <c r="C85" s="382"/>
    </row>
    <row r="86" spans="1:4" s="357" customFormat="1">
      <c r="A86" s="383" t="s">
        <v>557</v>
      </c>
      <c r="B86" s="384" t="s">
        <v>517</v>
      </c>
      <c r="C86" s="388">
        <f>[11]LAK!C111</f>
        <v>93737852005</v>
      </c>
    </row>
    <row r="87" spans="1:4" s="357" customFormat="1">
      <c r="A87" s="383" t="s">
        <v>558</v>
      </c>
      <c r="B87" s="384" t="s">
        <v>517</v>
      </c>
      <c r="C87" s="388">
        <f>[11]LAK!C110</f>
        <v>160336224247</v>
      </c>
      <c r="D87" s="392"/>
    </row>
    <row r="88" spans="1:4" s="357" customFormat="1">
      <c r="A88" s="383" t="s">
        <v>554</v>
      </c>
      <c r="B88" s="385" t="s">
        <v>517</v>
      </c>
      <c r="C88" s="387">
        <f>[11]LAK!C109</f>
        <v>-66598372242</v>
      </c>
    </row>
    <row r="89" spans="1:4" s="357" customFormat="1">
      <c r="A89" s="370" t="s">
        <v>520</v>
      </c>
      <c r="B89" s="384" t="s">
        <v>517</v>
      </c>
      <c r="C89" s="391">
        <f>C86-(C87+C88)</f>
        <v>0</v>
      </c>
    </row>
    <row r="90" spans="1:4" s="357" customFormat="1">
      <c r="A90" s="386" t="s">
        <v>521</v>
      </c>
      <c r="B90" s="385"/>
      <c r="C90" s="387"/>
    </row>
    <row r="91" spans="1:4" s="357" customFormat="1">
      <c r="A91" s="386"/>
      <c r="B91" s="385"/>
      <c r="C91" s="387"/>
    </row>
    <row r="92" spans="1:4" s="357" customFormat="1" ht="60">
      <c r="A92" s="378" t="s">
        <v>559</v>
      </c>
      <c r="B92" s="378"/>
      <c r="C92" s="379" t="s">
        <v>560</v>
      </c>
    </row>
    <row r="93" spans="1:4" s="357" customFormat="1">
      <c r="A93" s="380" t="s">
        <v>515</v>
      </c>
      <c r="B93" s="381"/>
      <c r="C93" s="382"/>
    </row>
    <row r="94" spans="1:4" s="357" customFormat="1">
      <c r="A94" s="383" t="s">
        <v>561</v>
      </c>
      <c r="B94" s="384" t="s">
        <v>517</v>
      </c>
      <c r="C94" s="442" t="e">
        <f>#REF!</f>
        <v>#REF!</v>
      </c>
    </row>
    <row r="95" spans="1:4" s="357" customFormat="1">
      <c r="A95" s="383" t="s">
        <v>562</v>
      </c>
      <c r="B95" s="384" t="s">
        <v>517</v>
      </c>
      <c r="C95" s="442" t="e">
        <f>#REF!</f>
        <v>#REF!</v>
      </c>
      <c r="D95" s="393" t="e">
        <f>C95+C97</f>
        <v>#REF!</v>
      </c>
    </row>
    <row r="96" spans="1:4" s="357" customFormat="1">
      <c r="A96" s="383" t="s">
        <v>563</v>
      </c>
      <c r="B96" s="384" t="s">
        <v>517</v>
      </c>
      <c r="C96" s="442" t="e">
        <f>#REF!+#REF!</f>
        <v>#REF!</v>
      </c>
    </row>
    <row r="97" spans="1:3" s="357" customFormat="1">
      <c r="A97" s="383" t="s">
        <v>564</v>
      </c>
      <c r="B97" s="384" t="s">
        <v>517</v>
      </c>
      <c r="C97" s="442" t="e">
        <f>#REF!</f>
        <v>#REF!</v>
      </c>
    </row>
    <row r="98" spans="1:3" s="357" customFormat="1">
      <c r="A98" s="383" t="s">
        <v>565</v>
      </c>
      <c r="B98" s="384" t="s">
        <v>517</v>
      </c>
      <c r="C98" s="442" t="e">
        <f>#REF!</f>
        <v>#REF!</v>
      </c>
    </row>
    <row r="99" spans="1:3" s="357" customFormat="1">
      <c r="A99" s="383" t="s">
        <v>566</v>
      </c>
      <c r="B99" s="384" t="s">
        <v>517</v>
      </c>
      <c r="C99" s="443" t="e">
        <f>#REF!</f>
        <v>#REF!</v>
      </c>
    </row>
    <row r="100" spans="1:3" s="357" customFormat="1">
      <c r="A100" s="370" t="s">
        <v>520</v>
      </c>
      <c r="B100" s="384" t="s">
        <v>517</v>
      </c>
      <c r="C100" s="389" t="e">
        <f>C94-(C95+C96+C97+C99+C98)</f>
        <v>#REF!</v>
      </c>
    </row>
    <row r="101" spans="1:3" s="357" customFormat="1">
      <c r="A101" s="449" t="s">
        <v>567</v>
      </c>
      <c r="B101" s="450"/>
      <c r="C101" s="451"/>
    </row>
    <row r="102" spans="1:3" s="357" customFormat="1">
      <c r="A102" s="394"/>
      <c r="B102" s="384"/>
      <c r="C102" s="395"/>
    </row>
    <row r="103" spans="1:3" s="357" customFormat="1">
      <c r="A103" s="384"/>
      <c r="B103" s="384"/>
      <c r="C103" s="395"/>
    </row>
    <row r="104" spans="1:3" s="357" customFormat="1">
      <c r="A104" s="358" t="s">
        <v>568</v>
      </c>
      <c r="B104" s="358"/>
      <c r="C104" s="359"/>
    </row>
    <row r="105" spans="1:3" s="357" customFormat="1">
      <c r="A105" s="360" t="s">
        <v>7</v>
      </c>
      <c r="B105" s="360"/>
      <c r="C105" s="361" t="s">
        <v>512</v>
      </c>
    </row>
    <row r="106" spans="1:3" s="357" customFormat="1" ht="60">
      <c r="A106" s="362" t="s">
        <v>569</v>
      </c>
      <c r="B106" s="362"/>
      <c r="C106" s="379" t="s">
        <v>570</v>
      </c>
    </row>
    <row r="107" spans="1:3" s="357" customFormat="1">
      <c r="A107" s="364" t="s">
        <v>515</v>
      </c>
      <c r="B107" s="365"/>
      <c r="C107" s="366"/>
    </row>
    <row r="108" spans="1:3" s="357" customFormat="1">
      <c r="A108" s="367" t="s">
        <v>571</v>
      </c>
      <c r="B108" s="368" t="s">
        <v>517</v>
      </c>
      <c r="C108" s="435" t="e">
        <f>#REF!</f>
        <v>#REF!</v>
      </c>
    </row>
    <row r="109" spans="1:3" s="357" customFormat="1">
      <c r="A109" s="367" t="s">
        <v>572</v>
      </c>
      <c r="B109" s="368" t="s">
        <v>517</v>
      </c>
      <c r="C109" s="435" t="e">
        <f>#REF!</f>
        <v>#REF!</v>
      </c>
    </row>
    <row r="110" spans="1:3" s="357" customFormat="1">
      <c r="A110" s="367" t="s">
        <v>573</v>
      </c>
      <c r="B110" s="368" t="s">
        <v>517</v>
      </c>
      <c r="C110" s="435" t="e">
        <f>-#REF!</f>
        <v>#REF!</v>
      </c>
    </row>
    <row r="111" spans="1:3" s="357" customFormat="1">
      <c r="A111" s="367" t="s">
        <v>574</v>
      </c>
      <c r="B111" s="368" t="s">
        <v>517</v>
      </c>
      <c r="C111" s="435" t="e">
        <f>#REF!</f>
        <v>#REF!</v>
      </c>
    </row>
    <row r="112" spans="1:3" s="357" customFormat="1">
      <c r="A112" s="367" t="s">
        <v>575</v>
      </c>
      <c r="B112" s="369" t="s">
        <v>517</v>
      </c>
      <c r="C112" s="436">
        <f>[11]LO!C89</f>
        <v>-963284675</v>
      </c>
    </row>
    <row r="113" spans="1:4" s="371" customFormat="1">
      <c r="A113" s="438" t="s">
        <v>520</v>
      </c>
      <c r="B113" s="439" t="s">
        <v>517</v>
      </c>
      <c r="C113" s="440" t="e">
        <f>C108-(SUM(C109:C112))</f>
        <v>#REF!</v>
      </c>
      <c r="D113" s="396"/>
    </row>
    <row r="114" spans="1:4" s="357" customFormat="1">
      <c r="A114" s="372" t="s">
        <v>521</v>
      </c>
      <c r="B114" s="373"/>
      <c r="C114" s="374"/>
    </row>
    <row r="115" spans="1:4" s="357" customFormat="1">
      <c r="A115" s="397"/>
      <c r="B115" s="398"/>
      <c r="C115" s="399"/>
    </row>
    <row r="116" spans="1:4" s="357" customFormat="1">
      <c r="A116" s="373"/>
      <c r="B116" s="373"/>
      <c r="C116" s="375"/>
    </row>
    <row r="117" spans="1:4" s="357" customFormat="1">
      <c r="A117" s="358" t="s">
        <v>576</v>
      </c>
      <c r="B117" s="373"/>
      <c r="C117" s="375"/>
    </row>
    <row r="118" spans="1:4" s="357" customFormat="1">
      <c r="A118" s="373"/>
      <c r="B118" s="373"/>
      <c r="C118" s="375"/>
    </row>
    <row r="119" spans="1:4" s="357" customFormat="1">
      <c r="A119" s="360" t="s">
        <v>7</v>
      </c>
      <c r="B119" s="360"/>
      <c r="C119" s="361" t="s">
        <v>512</v>
      </c>
    </row>
    <row r="120" spans="1:4" s="357" customFormat="1" ht="75">
      <c r="A120" s="362" t="s">
        <v>577</v>
      </c>
      <c r="B120" s="362"/>
      <c r="C120" s="379" t="s">
        <v>578</v>
      </c>
    </row>
    <row r="121" spans="1:4" s="357" customFormat="1">
      <c r="A121" s="364" t="s">
        <v>515</v>
      </c>
      <c r="B121" s="365"/>
      <c r="C121" s="366"/>
    </row>
    <row r="122" spans="1:4" s="357" customFormat="1">
      <c r="A122" s="367" t="s">
        <v>579</v>
      </c>
      <c r="B122" s="368" t="s">
        <v>517</v>
      </c>
      <c r="C122" s="435" t="e">
        <f>#REF!</f>
        <v>#REF!</v>
      </c>
    </row>
    <row r="123" spans="1:4" s="357" customFormat="1">
      <c r="A123" s="367" t="s">
        <v>580</v>
      </c>
      <c r="B123" s="368" t="s">
        <v>517</v>
      </c>
      <c r="C123" s="435" t="e">
        <f>#REF!</f>
        <v>#REF!</v>
      </c>
    </row>
    <row r="124" spans="1:4" s="357" customFormat="1">
      <c r="A124" s="367" t="s">
        <v>581</v>
      </c>
      <c r="B124" s="368" t="s">
        <v>517</v>
      </c>
      <c r="C124" s="435" t="e">
        <f>#REF!</f>
        <v>#REF!</v>
      </c>
    </row>
    <row r="125" spans="1:4" s="357" customFormat="1">
      <c r="A125" s="367" t="s">
        <v>582</v>
      </c>
      <c r="B125" s="368" t="s">
        <v>517</v>
      </c>
      <c r="C125" s="435" t="e">
        <f>#REF!</f>
        <v>#REF!</v>
      </c>
    </row>
    <row r="126" spans="1:4" s="357" customFormat="1" ht="18" customHeight="1">
      <c r="A126" s="367" t="s">
        <v>583</v>
      </c>
      <c r="B126" s="369" t="s">
        <v>517</v>
      </c>
      <c r="C126" s="436" t="e">
        <f>#REF!</f>
        <v>#REF!</v>
      </c>
    </row>
    <row r="127" spans="1:4" s="357" customFormat="1">
      <c r="A127" s="438" t="s">
        <v>520</v>
      </c>
      <c r="B127" s="439" t="s">
        <v>517</v>
      </c>
      <c r="C127" s="440" t="e">
        <f>C122-(C123-C124+C125)</f>
        <v>#REF!</v>
      </c>
    </row>
    <row r="128" spans="1:4" s="357" customFormat="1">
      <c r="A128" s="372" t="s">
        <v>521</v>
      </c>
      <c r="B128" s="373"/>
      <c r="C128" s="374"/>
    </row>
    <row r="129" spans="1:3" s="357" customFormat="1">
      <c r="A129" s="437"/>
      <c r="B129" s="441"/>
      <c r="C129" s="436"/>
    </row>
    <row r="130" spans="1:3" s="357" customFormat="1">
      <c r="A130" s="373"/>
      <c r="B130" s="373"/>
      <c r="C130" s="375"/>
    </row>
    <row r="131" spans="1:3" s="357" customFormat="1">
      <c r="A131" s="373"/>
      <c r="B131" s="373"/>
      <c r="C131" s="375"/>
    </row>
    <row r="132" spans="1:3" s="357" customFormat="1">
      <c r="A132" s="358" t="s">
        <v>584</v>
      </c>
      <c r="B132" s="373"/>
      <c r="C132" s="375"/>
    </row>
    <row r="133" spans="1:3" s="357" customFormat="1">
      <c r="A133" s="373"/>
      <c r="B133" s="373"/>
      <c r="C133" s="375"/>
    </row>
    <row r="134" spans="1:3" s="357" customFormat="1">
      <c r="A134" s="360" t="s">
        <v>7</v>
      </c>
      <c r="B134" s="360"/>
      <c r="C134" s="361" t="s">
        <v>512</v>
      </c>
    </row>
    <row r="135" spans="1:3" s="357" customFormat="1" ht="45">
      <c r="A135" s="362" t="s">
        <v>585</v>
      </c>
      <c r="B135" s="362"/>
      <c r="C135" s="400" t="s">
        <v>586</v>
      </c>
    </row>
    <row r="136" spans="1:3" s="357" customFormat="1">
      <c r="A136" s="364" t="s">
        <v>515</v>
      </c>
      <c r="B136" s="365"/>
      <c r="C136" s="366"/>
    </row>
    <row r="137" spans="1:3" s="357" customFormat="1">
      <c r="A137" s="367" t="s">
        <v>587</v>
      </c>
      <c r="B137" s="368" t="s">
        <v>517</v>
      </c>
      <c r="C137" s="435" t="e">
        <f>#REF!</f>
        <v>#REF!</v>
      </c>
    </row>
    <row r="138" spans="1:3" s="357" customFormat="1">
      <c r="A138" s="367" t="s">
        <v>588</v>
      </c>
      <c r="B138" s="368" t="s">
        <v>517</v>
      </c>
      <c r="C138" s="435" t="e">
        <f>#REF!</f>
        <v>#REF!</v>
      </c>
    </row>
    <row r="139" spans="1:3" s="357" customFormat="1">
      <c r="A139" s="367" t="s">
        <v>589</v>
      </c>
      <c r="B139" s="368" t="s">
        <v>517</v>
      </c>
      <c r="C139" s="435" t="e">
        <f>#REF!</f>
        <v>#REF!</v>
      </c>
    </row>
    <row r="140" spans="1:3" s="357" customFormat="1" ht="18" customHeight="1">
      <c r="A140" s="367" t="s">
        <v>590</v>
      </c>
      <c r="B140" s="369" t="s">
        <v>517</v>
      </c>
      <c r="C140" s="436" t="e">
        <f>#REF!</f>
        <v>#REF!</v>
      </c>
    </row>
    <row r="141" spans="1:3" s="357" customFormat="1">
      <c r="A141" s="438" t="s">
        <v>520</v>
      </c>
      <c r="B141" s="439" t="s">
        <v>517</v>
      </c>
      <c r="C141" s="440" t="e">
        <f>C137-(C138+C139+C140)</f>
        <v>#REF!</v>
      </c>
    </row>
    <row r="142" spans="1:3" s="357" customFormat="1">
      <c r="A142" s="372" t="s">
        <v>521</v>
      </c>
      <c r="B142" s="373"/>
      <c r="C142" s="374"/>
    </row>
    <row r="143" spans="1:3" s="357" customFormat="1">
      <c r="A143" s="397"/>
      <c r="B143" s="398"/>
      <c r="C143" s="399"/>
    </row>
    <row r="144" spans="1:3" s="357" customFormat="1">
      <c r="A144" s="373"/>
      <c r="B144" s="373"/>
      <c r="C144" s="375"/>
    </row>
    <row r="145" spans="1:4" s="357" customFormat="1">
      <c r="A145" s="373"/>
      <c r="B145" s="373"/>
      <c r="C145" s="375"/>
    </row>
    <row r="146" spans="1:4" s="357" customFormat="1">
      <c r="A146" s="390" t="s">
        <v>591</v>
      </c>
      <c r="B146" s="390"/>
      <c r="C146" s="359"/>
    </row>
    <row r="147" spans="1:4" s="357" customFormat="1">
      <c r="A147" s="617" t="s">
        <v>592</v>
      </c>
      <c r="B147" s="617"/>
      <c r="C147" s="617"/>
    </row>
    <row r="148" spans="1:4" s="357" customFormat="1">
      <c r="A148" s="360" t="s">
        <v>7</v>
      </c>
      <c r="B148" s="360"/>
      <c r="C148" s="401" t="s">
        <v>512</v>
      </c>
    </row>
    <row r="149" spans="1:4" s="357" customFormat="1" ht="45">
      <c r="A149" s="362" t="s">
        <v>593</v>
      </c>
      <c r="B149" s="362"/>
      <c r="C149" s="379" t="s">
        <v>594</v>
      </c>
    </row>
    <row r="150" spans="1:4" s="357" customFormat="1" ht="23.25">
      <c r="A150" s="364" t="s">
        <v>515</v>
      </c>
      <c r="B150" s="365"/>
      <c r="C150" s="366"/>
      <c r="D150" s="402"/>
    </row>
    <row r="151" spans="1:4" s="357" customFormat="1">
      <c r="A151" s="367" t="s">
        <v>595</v>
      </c>
      <c r="B151" s="368" t="s">
        <v>517</v>
      </c>
      <c r="C151" s="374" t="e">
        <f>#REF!</f>
        <v>#REF!</v>
      </c>
    </row>
    <row r="152" spans="1:4" s="357" customFormat="1">
      <c r="A152" s="367" t="s">
        <v>596</v>
      </c>
      <c r="B152" s="368" t="s">
        <v>517</v>
      </c>
      <c r="C152" s="374">
        <f>'NERACA '!D20</f>
        <v>93726869243</v>
      </c>
    </row>
    <row r="153" spans="1:4" s="357" customFormat="1">
      <c r="A153" s="367" t="s">
        <v>527</v>
      </c>
      <c r="B153" s="368" t="s">
        <v>517</v>
      </c>
      <c r="C153" s="374">
        <f>'NERACA '!D21</f>
        <v>280268390</v>
      </c>
    </row>
    <row r="154" spans="1:4" s="357" customFormat="1">
      <c r="A154" s="367" t="s">
        <v>597</v>
      </c>
      <c r="B154" s="368" t="s">
        <v>517</v>
      </c>
      <c r="C154" s="374">
        <f>'NERACA '!D23</f>
        <v>12714466834</v>
      </c>
    </row>
    <row r="155" spans="1:4" s="357" customFormat="1">
      <c r="A155" s="367" t="s">
        <v>598</v>
      </c>
      <c r="B155" s="368" t="s">
        <v>517</v>
      </c>
      <c r="C155" s="374"/>
    </row>
    <row r="156" spans="1:4" s="357" customFormat="1">
      <c r="A156" s="367" t="s">
        <v>599</v>
      </c>
      <c r="B156" s="368" t="s">
        <v>517</v>
      </c>
      <c r="C156" s="374">
        <f>'NERACA '!D25</f>
        <v>3629136839</v>
      </c>
    </row>
    <row r="157" spans="1:4" s="357" customFormat="1">
      <c r="A157" s="367" t="s">
        <v>600</v>
      </c>
      <c r="B157" s="369" t="s">
        <v>517</v>
      </c>
      <c r="C157" s="399">
        <f>-'NERACA '!D72</f>
        <v>-49107158</v>
      </c>
    </row>
    <row r="158" spans="1:4" s="357" customFormat="1">
      <c r="A158" s="370" t="s">
        <v>520</v>
      </c>
      <c r="B158" s="368" t="s">
        <v>517</v>
      </c>
      <c r="C158" s="403" t="e">
        <f>C151-SUM(C152:C157)</f>
        <v>#REF!</v>
      </c>
    </row>
    <row r="159" spans="1:4" s="357" customFormat="1" ht="30" customHeight="1">
      <c r="A159" s="611" t="s">
        <v>601</v>
      </c>
      <c r="B159" s="612"/>
      <c r="C159" s="613"/>
      <c r="D159" s="393"/>
    </row>
    <row r="160" spans="1:4" s="357" customFormat="1">
      <c r="A160" s="454" t="s">
        <v>731</v>
      </c>
      <c r="B160" s="455"/>
      <c r="C160" s="456">
        <v>-2198075850</v>
      </c>
      <c r="D160" s="393"/>
    </row>
    <row r="161" spans="1:4" s="357" customFormat="1">
      <c r="A161" s="457" t="s">
        <v>732</v>
      </c>
      <c r="B161" s="458"/>
      <c r="C161" s="459">
        <v>10948600</v>
      </c>
      <c r="D161" s="393"/>
    </row>
    <row r="162" spans="1:4" s="357" customFormat="1">
      <c r="A162" s="457" t="s">
        <v>733</v>
      </c>
      <c r="B162" s="458"/>
      <c r="C162" s="459">
        <v>4598055207</v>
      </c>
      <c r="D162" s="393"/>
    </row>
    <row r="163" spans="1:4" s="357" customFormat="1">
      <c r="A163" s="457"/>
      <c r="B163" s="458"/>
      <c r="C163" s="463">
        <f>SUM(C160:C162)</f>
        <v>2410927957</v>
      </c>
      <c r="D163" s="393"/>
    </row>
    <row r="164" spans="1:4" s="357" customFormat="1">
      <c r="A164" s="460"/>
      <c r="B164" s="461"/>
      <c r="C164" s="462" t="e">
        <f>C158-C163</f>
        <v>#REF!</v>
      </c>
      <c r="D164" s="393"/>
    </row>
    <row r="165" spans="1:4" s="357" customFormat="1">
      <c r="A165" s="386"/>
      <c r="B165" s="369"/>
      <c r="C165" s="399"/>
    </row>
    <row r="166" spans="1:4" s="357" customFormat="1" ht="45">
      <c r="A166" s="362" t="s">
        <v>602</v>
      </c>
      <c r="B166" s="362"/>
      <c r="C166" s="379" t="s">
        <v>603</v>
      </c>
    </row>
    <row r="167" spans="1:4" s="357" customFormat="1">
      <c r="A167" s="364" t="s">
        <v>515</v>
      </c>
      <c r="B167" s="365"/>
      <c r="C167" s="366"/>
    </row>
    <row r="168" spans="1:4" s="357" customFormat="1">
      <c r="A168" s="367" t="s">
        <v>604</v>
      </c>
      <c r="B168" s="368" t="s">
        <v>517</v>
      </c>
      <c r="C168" s="374">
        <f>[11]LRA!D106</f>
        <v>9950000000</v>
      </c>
    </row>
    <row r="169" spans="1:4" s="357" customFormat="1">
      <c r="A169" s="367" t="s">
        <v>605</v>
      </c>
      <c r="B169" s="368" t="s">
        <v>517</v>
      </c>
      <c r="C169" s="374">
        <v>47610663684</v>
      </c>
    </row>
    <row r="170" spans="1:4" s="357" customFormat="1">
      <c r="A170" s="367" t="s">
        <v>606</v>
      </c>
      <c r="B170" s="369" t="s">
        <v>517</v>
      </c>
      <c r="C170" s="399">
        <v>57560663684</v>
      </c>
    </row>
    <row r="171" spans="1:4" s="357" customFormat="1" ht="23.25">
      <c r="A171" s="370" t="s">
        <v>520</v>
      </c>
      <c r="B171" s="368" t="s">
        <v>517</v>
      </c>
      <c r="C171" s="403">
        <f>C168-(C170-C169)</f>
        <v>0</v>
      </c>
      <c r="D171" s="402"/>
    </row>
    <row r="172" spans="1:4" s="357" customFormat="1">
      <c r="A172" s="611" t="s">
        <v>607</v>
      </c>
      <c r="B172" s="612"/>
      <c r="C172" s="613"/>
    </row>
    <row r="173" spans="1:4" s="357" customFormat="1">
      <c r="A173" s="386"/>
      <c r="B173" s="369"/>
      <c r="C173" s="399"/>
    </row>
    <row r="174" spans="1:4" s="357" customFormat="1" ht="75">
      <c r="A174" s="362" t="s">
        <v>608</v>
      </c>
      <c r="B174" s="362"/>
      <c r="C174" s="379" t="s">
        <v>609</v>
      </c>
    </row>
    <row r="175" spans="1:4" s="357" customFormat="1">
      <c r="A175" s="364" t="s">
        <v>515</v>
      </c>
      <c r="B175" s="365"/>
      <c r="C175" s="366"/>
    </row>
    <row r="176" spans="1:4" s="357" customFormat="1" ht="30">
      <c r="A176" s="367" t="s">
        <v>610</v>
      </c>
      <c r="B176" s="368" t="s">
        <v>517</v>
      </c>
      <c r="C176" s="374" t="e">
        <f>#REF!-#REF!</f>
        <v>#REF!</v>
      </c>
    </row>
    <row r="177" spans="1:6" s="357" customFormat="1">
      <c r="A177" s="367" t="s">
        <v>611</v>
      </c>
      <c r="B177" s="368" t="s">
        <v>517</v>
      </c>
      <c r="C177" s="374">
        <f>'NERACA '!D85</f>
        <v>31205062058</v>
      </c>
    </row>
    <row r="178" spans="1:6" s="357" customFormat="1">
      <c r="A178" s="367" t="s">
        <v>612</v>
      </c>
      <c r="B178" s="368" t="s">
        <v>517</v>
      </c>
      <c r="C178" s="374">
        <f>'NERACA '!D74</f>
        <v>34500000000</v>
      </c>
    </row>
    <row r="179" spans="1:6" s="357" customFormat="1">
      <c r="A179" s="367" t="s">
        <v>613</v>
      </c>
      <c r="B179" s="368" t="s">
        <v>517</v>
      </c>
      <c r="C179" s="374">
        <f>'NERACA '!E85</f>
        <v>41510603000</v>
      </c>
    </row>
    <row r="180" spans="1:6" s="357" customFormat="1">
      <c r="A180" s="367" t="s">
        <v>614</v>
      </c>
      <c r="B180" s="369" t="s">
        <v>517</v>
      </c>
      <c r="C180" s="399">
        <f>'NERACA '!E74</f>
        <v>29447668800</v>
      </c>
    </row>
    <row r="181" spans="1:6" s="357" customFormat="1">
      <c r="A181" s="438" t="s">
        <v>520</v>
      </c>
      <c r="B181" s="464" t="s">
        <v>517</v>
      </c>
      <c r="C181" s="465" t="e">
        <f>C176-(C177+C178-C179-C180)</f>
        <v>#REF!</v>
      </c>
    </row>
    <row r="182" spans="1:6" s="357" customFormat="1">
      <c r="A182" s="611" t="s">
        <v>607</v>
      </c>
      <c r="B182" s="612"/>
      <c r="C182" s="613"/>
    </row>
    <row r="183" spans="1:6" s="357" customFormat="1">
      <c r="A183" s="386"/>
      <c r="B183" s="369"/>
      <c r="C183" s="399"/>
    </row>
    <row r="184" spans="1:6" s="357" customFormat="1" ht="76.5" customHeight="1">
      <c r="A184" s="362" t="s">
        <v>615</v>
      </c>
      <c r="B184" s="362"/>
      <c r="C184" s="400" t="s">
        <v>616</v>
      </c>
    </row>
    <row r="185" spans="1:6" s="357" customFormat="1" ht="16.5" customHeight="1">
      <c r="A185" s="368" t="s">
        <v>515</v>
      </c>
      <c r="B185" s="365"/>
      <c r="C185" s="374"/>
    </row>
    <row r="186" spans="1:6" s="357" customFormat="1" ht="16.5" customHeight="1">
      <c r="A186" s="404" t="s">
        <v>617</v>
      </c>
      <c r="B186" s="368" t="s">
        <v>517</v>
      </c>
      <c r="C186" s="374" t="e">
        <f>#REF!</f>
        <v>#REF!</v>
      </c>
      <c r="F186" s="405"/>
    </row>
    <row r="187" spans="1:6" s="357" customFormat="1" ht="16.5" customHeight="1">
      <c r="A187" s="368" t="s">
        <v>618</v>
      </c>
      <c r="B187" s="368" t="s">
        <v>517</v>
      </c>
      <c r="C187" s="374">
        <f>C188-C189</f>
        <v>269632365633.16992</v>
      </c>
      <c r="F187" s="405"/>
    </row>
    <row r="188" spans="1:6" s="357" customFormat="1" ht="16.5" customHeight="1">
      <c r="A188" s="406" t="s">
        <v>619</v>
      </c>
      <c r="B188" s="368" t="s">
        <v>517</v>
      </c>
      <c r="C188" s="374">
        <f>SUM('NERACA '!D50:D55)</f>
        <v>3574511936844.98</v>
      </c>
      <c r="D188" s="392"/>
      <c r="F188" s="405"/>
    </row>
    <row r="189" spans="1:6" s="357" customFormat="1" ht="16.5" customHeight="1">
      <c r="A189" s="406" t="s">
        <v>620</v>
      </c>
      <c r="B189" s="369" t="s">
        <v>517</v>
      </c>
      <c r="C189" s="399">
        <f>SUM('NERACA '!E50:E55)</f>
        <v>3304879571211.8101</v>
      </c>
    </row>
    <row r="190" spans="1:6" s="357" customFormat="1" ht="16.5" customHeight="1">
      <c r="A190" s="370" t="s">
        <v>520</v>
      </c>
      <c r="B190" s="368" t="s">
        <v>517</v>
      </c>
      <c r="C190" s="403" t="e">
        <f>C186-C187</f>
        <v>#REF!</v>
      </c>
      <c r="D190" s="402"/>
      <c r="F190" s="407"/>
    </row>
    <row r="191" spans="1:6" s="357" customFormat="1" ht="33.75" customHeight="1">
      <c r="A191" s="611" t="s">
        <v>607</v>
      </c>
      <c r="B191" s="612"/>
      <c r="C191" s="613"/>
      <c r="F191" s="405"/>
    </row>
    <row r="192" spans="1:6" s="357" customFormat="1">
      <c r="A192" s="467" t="s">
        <v>748</v>
      </c>
      <c r="B192" s="466"/>
      <c r="C192" s="466"/>
      <c r="F192" s="405"/>
    </row>
    <row r="193" spans="1:6" s="357" customFormat="1">
      <c r="A193" s="466" t="s">
        <v>749</v>
      </c>
      <c r="B193" s="466"/>
      <c r="C193" s="497">
        <v>839252490</v>
      </c>
      <c r="F193" s="405"/>
    </row>
    <row r="194" spans="1:6" s="357" customFormat="1">
      <c r="A194" s="466" t="s">
        <v>750</v>
      </c>
      <c r="B194" s="466"/>
      <c r="C194" s="497">
        <v>12833486419.33</v>
      </c>
      <c r="F194" s="405"/>
    </row>
    <row r="195" spans="1:6" s="357" customFormat="1">
      <c r="A195" s="466" t="s">
        <v>751</v>
      </c>
      <c r="B195" s="466"/>
      <c r="C195" s="497">
        <v>4027607601.8400002</v>
      </c>
      <c r="F195" s="405"/>
    </row>
    <row r="196" spans="1:6" s="357" customFormat="1">
      <c r="A196" s="466" t="s">
        <v>752</v>
      </c>
      <c r="B196" s="466"/>
      <c r="C196" s="497">
        <v>14739494732</v>
      </c>
      <c r="F196" s="405"/>
    </row>
    <row r="197" spans="1:6" s="357" customFormat="1">
      <c r="A197" s="466" t="s">
        <v>753</v>
      </c>
      <c r="B197" s="466"/>
      <c r="C197" s="497">
        <v>5464012289</v>
      </c>
      <c r="F197" s="405"/>
    </row>
    <row r="198" spans="1:6" s="357" customFormat="1">
      <c r="A198" s="466" t="s">
        <v>754</v>
      </c>
      <c r="B198" s="466"/>
      <c r="C198" s="497">
        <v>9419078514</v>
      </c>
      <c r="F198" s="405"/>
    </row>
    <row r="199" spans="1:6" s="357" customFormat="1">
      <c r="A199" s="466" t="s">
        <v>755</v>
      </c>
      <c r="B199" s="466"/>
      <c r="C199" s="497">
        <v>103954403</v>
      </c>
      <c r="F199" s="405"/>
    </row>
    <row r="200" spans="1:6" s="357" customFormat="1">
      <c r="A200" s="466" t="s">
        <v>756</v>
      </c>
      <c r="B200" s="466"/>
      <c r="C200" s="497"/>
      <c r="F200" s="405"/>
    </row>
    <row r="201" spans="1:6" s="357" customFormat="1">
      <c r="A201" s="466" t="s">
        <v>757</v>
      </c>
      <c r="B201" s="466"/>
      <c r="C201" s="497">
        <v>-798181645</v>
      </c>
      <c r="F201" s="405"/>
    </row>
    <row r="202" spans="1:6" s="357" customFormat="1">
      <c r="A202" s="466" t="s">
        <v>758</v>
      </c>
      <c r="B202" s="466"/>
      <c r="C202" s="497">
        <v>-9726879437</v>
      </c>
      <c r="F202" s="405"/>
    </row>
    <row r="203" spans="1:6" s="357" customFormat="1">
      <c r="A203" s="466" t="s">
        <v>759</v>
      </c>
      <c r="B203" s="466"/>
      <c r="C203" s="497">
        <v>-142497842327</v>
      </c>
      <c r="D203" s="500"/>
      <c r="F203" s="405"/>
    </row>
    <row r="204" spans="1:6" s="357" customFormat="1">
      <c r="A204" s="453" t="s">
        <v>760</v>
      </c>
      <c r="B204" s="452"/>
      <c r="C204" s="498">
        <v>-6954443850</v>
      </c>
      <c r="F204" s="405"/>
    </row>
    <row r="205" spans="1:6" s="357" customFormat="1">
      <c r="A205" s="453" t="s">
        <v>761</v>
      </c>
      <c r="B205" s="453"/>
      <c r="C205" s="499">
        <v>-5603199544</v>
      </c>
      <c r="F205" s="405"/>
    </row>
    <row r="206" spans="1:6" s="357" customFormat="1">
      <c r="A206" s="453" t="s">
        <v>762</v>
      </c>
      <c r="B206" s="453"/>
      <c r="C206" s="499">
        <v>-562095205</v>
      </c>
      <c r="F206" s="405"/>
    </row>
    <row r="207" spans="1:6" s="357" customFormat="1">
      <c r="A207" s="453" t="s">
        <v>763</v>
      </c>
      <c r="B207" s="453"/>
      <c r="C207" s="499">
        <v>-522358507</v>
      </c>
      <c r="F207" s="405"/>
    </row>
    <row r="208" spans="1:6" s="357" customFormat="1">
      <c r="A208" s="453" t="s">
        <v>764</v>
      </c>
      <c r="B208" s="453"/>
      <c r="C208" s="499">
        <v>-9110152152</v>
      </c>
      <c r="F208" s="405"/>
    </row>
    <row r="209" spans="1:6" s="357" customFormat="1">
      <c r="A209" s="453" t="s">
        <v>765</v>
      </c>
      <c r="B209" s="453"/>
      <c r="C209" s="499">
        <v>-506664058</v>
      </c>
      <c r="F209" s="405"/>
    </row>
    <row r="210" spans="1:6" s="357" customFormat="1">
      <c r="A210" s="453"/>
      <c r="B210" s="452"/>
      <c r="C210" s="501">
        <f>SUM(C192:C209)</f>
        <v>-128854930275.83</v>
      </c>
      <c r="D210" s="392"/>
      <c r="F210" s="405"/>
    </row>
    <row r="211" spans="1:6" s="357" customFormat="1">
      <c r="A211" s="453"/>
      <c r="B211" s="452"/>
      <c r="C211" s="474" t="e">
        <f>C190+C210</f>
        <v>#REF!</v>
      </c>
      <c r="F211" s="405"/>
    </row>
    <row r="212" spans="1:6" s="357" customFormat="1">
      <c r="A212" s="384"/>
      <c r="B212" s="368"/>
      <c r="C212" s="375"/>
      <c r="F212" s="405"/>
    </row>
    <row r="213" spans="1:6" s="357" customFormat="1">
      <c r="A213" s="384"/>
      <c r="B213" s="368"/>
      <c r="C213" s="375"/>
    </row>
    <row r="214" spans="1:6" s="357" customFormat="1">
      <c r="A214" s="617" t="s">
        <v>621</v>
      </c>
      <c r="B214" s="617"/>
      <c r="C214" s="617"/>
    </row>
    <row r="215" spans="1:6" s="357" customFormat="1">
      <c r="A215" s="360" t="s">
        <v>7</v>
      </c>
      <c r="B215" s="360"/>
      <c r="C215" s="401" t="s">
        <v>512</v>
      </c>
    </row>
    <row r="216" spans="1:6" s="357" customFormat="1" ht="60">
      <c r="A216" s="408" t="s">
        <v>622</v>
      </c>
      <c r="B216" s="409"/>
      <c r="C216" s="379" t="s">
        <v>623</v>
      </c>
      <c r="F216" s="393"/>
    </row>
    <row r="217" spans="1:6" s="357" customFormat="1">
      <c r="A217" s="410" t="s">
        <v>515</v>
      </c>
      <c r="B217" s="411"/>
      <c r="C217" s="366"/>
    </row>
    <row r="218" spans="1:6" s="357" customFormat="1">
      <c r="A218" s="412" t="s">
        <v>624</v>
      </c>
      <c r="B218" s="413" t="s">
        <v>517</v>
      </c>
      <c r="C218" s="374" t="e">
        <f>#REF!</f>
        <v>#REF!</v>
      </c>
    </row>
    <row r="219" spans="1:6" s="357" customFormat="1">
      <c r="A219" s="412" t="s">
        <v>625</v>
      </c>
      <c r="B219" s="413" t="s">
        <v>517</v>
      </c>
      <c r="C219" s="374" t="e">
        <f>#REF!</f>
        <v>#REF!</v>
      </c>
    </row>
    <row r="220" spans="1:6" s="357" customFormat="1">
      <c r="A220" s="412" t="s">
        <v>626</v>
      </c>
      <c r="B220" s="414" t="s">
        <v>517</v>
      </c>
      <c r="C220" s="436">
        <v>41400000</v>
      </c>
    </row>
    <row r="221" spans="1:6" s="357" customFormat="1" ht="23.25">
      <c r="A221" s="370" t="s">
        <v>520</v>
      </c>
      <c r="B221" s="413" t="s">
        <v>517</v>
      </c>
      <c r="C221" s="403" t="e">
        <f>C218-(C219-C220)</f>
        <v>#REF!</v>
      </c>
      <c r="D221" s="402"/>
    </row>
    <row r="222" spans="1:6" s="357" customFormat="1" ht="45.75" customHeight="1">
      <c r="A222" s="611" t="s">
        <v>627</v>
      </c>
      <c r="B222" s="612"/>
      <c r="C222" s="613"/>
    </row>
    <row r="223" spans="1:6" s="357" customFormat="1">
      <c r="A223" s="460" t="s">
        <v>734</v>
      </c>
      <c r="B223" s="461"/>
      <c r="C223" s="468">
        <v>118373291885</v>
      </c>
    </row>
    <row r="224" spans="1:6" s="357" customFormat="1">
      <c r="A224" s="460" t="s">
        <v>189</v>
      </c>
      <c r="B224" s="461"/>
      <c r="C224" s="468">
        <v>25439386000</v>
      </c>
    </row>
    <row r="225" spans="1:4" s="357" customFormat="1">
      <c r="A225" s="460"/>
      <c r="B225" s="461"/>
      <c r="C225" s="469">
        <f>C223+C224</f>
        <v>143812677885</v>
      </c>
    </row>
    <row r="226" spans="1:4" s="357" customFormat="1">
      <c r="A226" s="460"/>
      <c r="B226" s="461"/>
      <c r="C226" s="469" t="e">
        <f>C221+C225</f>
        <v>#REF!</v>
      </c>
    </row>
    <row r="227" spans="1:4" s="357" customFormat="1">
      <c r="A227" s="386"/>
      <c r="B227" s="414"/>
      <c r="C227" s="399"/>
    </row>
    <row r="228" spans="1:4" s="357" customFormat="1" ht="45">
      <c r="A228" s="409" t="s">
        <v>628</v>
      </c>
      <c r="B228" s="409"/>
      <c r="C228" s="379" t="s">
        <v>629</v>
      </c>
    </row>
    <row r="229" spans="1:4" s="357" customFormat="1">
      <c r="A229" s="410" t="s">
        <v>515</v>
      </c>
      <c r="B229" s="411"/>
      <c r="C229" s="366"/>
    </row>
    <row r="230" spans="1:4" s="357" customFormat="1">
      <c r="A230" s="412" t="s">
        <v>536</v>
      </c>
      <c r="B230" s="413" t="s">
        <v>517</v>
      </c>
      <c r="C230" s="374" t="e">
        <f>#REF!</f>
        <v>#REF!</v>
      </c>
    </row>
    <row r="231" spans="1:4" s="357" customFormat="1">
      <c r="A231" s="412" t="s">
        <v>32</v>
      </c>
      <c r="B231" s="413" t="s">
        <v>517</v>
      </c>
      <c r="C231" s="374" t="e">
        <f>#REF!</f>
        <v>#REF!</v>
      </c>
    </row>
    <row r="232" spans="1:4" s="357" customFormat="1">
      <c r="A232" s="412" t="s">
        <v>630</v>
      </c>
      <c r="B232" s="413" t="s">
        <v>517</v>
      </c>
      <c r="C232" s="374" t="e">
        <f>#REF!</f>
        <v>#REF!</v>
      </c>
    </row>
    <row r="233" spans="1:4" s="357" customFormat="1">
      <c r="A233" s="415" t="s">
        <v>382</v>
      </c>
      <c r="B233" s="414"/>
      <c r="C233" s="416" t="e">
        <f>#REF!</f>
        <v>#REF!</v>
      </c>
    </row>
    <row r="234" spans="1:4" s="357" customFormat="1" ht="23.25">
      <c r="A234" s="370" t="s">
        <v>520</v>
      </c>
      <c r="B234" s="413" t="s">
        <v>517</v>
      </c>
      <c r="C234" s="403" t="e">
        <f>C230-C231-C232-C233</f>
        <v>#REF!</v>
      </c>
      <c r="D234" s="402"/>
    </row>
    <row r="235" spans="1:4" s="357" customFormat="1">
      <c r="A235" s="618" t="s">
        <v>631</v>
      </c>
      <c r="B235" s="619"/>
      <c r="C235" s="620"/>
    </row>
    <row r="236" spans="1:4" s="357" customFormat="1">
      <c r="A236" s="460" t="s">
        <v>735</v>
      </c>
      <c r="B236" s="461"/>
      <c r="C236" s="468">
        <v>95423746855</v>
      </c>
    </row>
    <row r="237" spans="1:4" s="357" customFormat="1">
      <c r="A237" s="460" t="s">
        <v>736</v>
      </c>
      <c r="B237" s="461"/>
      <c r="C237" s="468">
        <v>19935876215</v>
      </c>
    </row>
    <row r="238" spans="1:4" s="357" customFormat="1">
      <c r="A238" s="460"/>
      <c r="B238" s="461"/>
      <c r="C238" s="469">
        <f>C236+C237</f>
        <v>115359623070</v>
      </c>
    </row>
    <row r="239" spans="1:4" s="357" customFormat="1">
      <c r="A239" s="460"/>
      <c r="B239" s="461"/>
      <c r="C239" s="469" t="e">
        <f>C238+C234</f>
        <v>#REF!</v>
      </c>
    </row>
    <row r="240" spans="1:4" s="357" customFormat="1">
      <c r="A240" s="386"/>
      <c r="B240" s="414"/>
      <c r="C240" s="379"/>
    </row>
    <row r="241" spans="1:4" s="357" customFormat="1" ht="45">
      <c r="A241" s="409" t="s">
        <v>632</v>
      </c>
      <c r="B241" s="409"/>
      <c r="C241" s="379" t="s">
        <v>633</v>
      </c>
    </row>
    <row r="242" spans="1:4" s="357" customFormat="1">
      <c r="A242" s="410" t="s">
        <v>515</v>
      </c>
      <c r="B242" s="411"/>
      <c r="C242" s="366"/>
    </row>
    <row r="243" spans="1:4" s="357" customFormat="1">
      <c r="A243" s="412" t="s">
        <v>634</v>
      </c>
      <c r="B243" s="413" t="s">
        <v>517</v>
      </c>
      <c r="C243" s="489" t="e">
        <f>#REF!</f>
        <v>#REF!</v>
      </c>
    </row>
    <row r="244" spans="1:4" s="357" customFormat="1">
      <c r="A244" s="412" t="s">
        <v>635</v>
      </c>
      <c r="B244" s="414" t="s">
        <v>517</v>
      </c>
      <c r="C244" s="496">
        <v>41400000</v>
      </c>
    </row>
    <row r="245" spans="1:4" s="357" customFormat="1" ht="15" customHeight="1">
      <c r="A245" s="438" t="s">
        <v>520</v>
      </c>
      <c r="B245" s="470" t="s">
        <v>517</v>
      </c>
      <c r="C245" s="490" t="e">
        <f>C243-C244</f>
        <v>#REF!</v>
      </c>
      <c r="D245" s="402"/>
    </row>
    <row r="246" spans="1:4" s="357" customFormat="1">
      <c r="A246" s="386" t="s">
        <v>521</v>
      </c>
      <c r="B246" s="414"/>
      <c r="C246" s="399"/>
    </row>
    <row r="247" spans="1:4" s="357" customFormat="1">
      <c r="A247" s="386"/>
      <c r="B247" s="414"/>
      <c r="C247" s="399"/>
    </row>
    <row r="248" spans="1:4" s="357" customFormat="1" ht="30">
      <c r="A248" s="409" t="s">
        <v>636</v>
      </c>
      <c r="B248" s="409"/>
      <c r="C248" s="379" t="s">
        <v>637</v>
      </c>
    </row>
    <row r="249" spans="1:4" s="357" customFormat="1">
      <c r="A249" s="410" t="s">
        <v>515</v>
      </c>
      <c r="B249" s="411"/>
      <c r="C249" s="366"/>
    </row>
    <row r="250" spans="1:4" s="357" customFormat="1">
      <c r="A250" s="412" t="s">
        <v>638</v>
      </c>
      <c r="B250" s="413" t="s">
        <v>517</v>
      </c>
      <c r="C250" s="489" t="e">
        <f>#REF!</f>
        <v>#REF!</v>
      </c>
    </row>
    <row r="251" spans="1:4" s="357" customFormat="1">
      <c r="A251" s="412" t="s">
        <v>639</v>
      </c>
      <c r="B251" s="414" t="s">
        <v>517</v>
      </c>
      <c r="C251" s="491" t="e">
        <f>#REF!</f>
        <v>#REF!</v>
      </c>
    </row>
    <row r="252" spans="1:4" s="357" customFormat="1" ht="17.25" customHeight="1">
      <c r="A252" s="370" t="s">
        <v>520</v>
      </c>
      <c r="B252" s="413" t="s">
        <v>517</v>
      </c>
      <c r="C252" s="494" t="e">
        <f>C250-C251</f>
        <v>#REF!</v>
      </c>
      <c r="D252" s="402"/>
    </row>
    <row r="253" spans="1:4" s="357" customFormat="1">
      <c r="A253" s="611" t="s">
        <v>640</v>
      </c>
      <c r="B253" s="612"/>
      <c r="C253" s="613"/>
    </row>
    <row r="254" spans="1:4" s="357" customFormat="1">
      <c r="A254" s="460" t="s">
        <v>737</v>
      </c>
      <c r="B254" s="461"/>
      <c r="C254" s="468">
        <v>50680136793</v>
      </c>
    </row>
    <row r="255" spans="1:4" s="357" customFormat="1">
      <c r="A255" s="460" t="s">
        <v>736</v>
      </c>
      <c r="B255" s="461"/>
      <c r="C255" s="468">
        <v>8458918556</v>
      </c>
    </row>
    <row r="256" spans="1:4" s="357" customFormat="1">
      <c r="A256" s="460"/>
      <c r="B256" s="461"/>
      <c r="C256" s="469">
        <f>C254+C255</f>
        <v>59139055349</v>
      </c>
    </row>
    <row r="257" spans="1:3" s="357" customFormat="1">
      <c r="A257" s="460"/>
      <c r="B257" s="461"/>
      <c r="C257" s="469" t="e">
        <f>C252+C256</f>
        <v>#REF!</v>
      </c>
    </row>
    <row r="258" spans="1:3" s="357" customFormat="1">
      <c r="A258" s="386"/>
      <c r="B258" s="414"/>
      <c r="C258" s="399"/>
    </row>
    <row r="259" spans="1:3" s="357" customFormat="1" ht="45">
      <c r="A259" s="409" t="s">
        <v>641</v>
      </c>
      <c r="B259" s="409"/>
      <c r="C259" s="379" t="s">
        <v>642</v>
      </c>
    </row>
    <row r="260" spans="1:3" s="357" customFormat="1">
      <c r="A260" s="410" t="s">
        <v>515</v>
      </c>
      <c r="B260" s="411"/>
      <c r="C260" s="366"/>
    </row>
    <row r="261" spans="1:3" s="357" customFormat="1">
      <c r="A261" s="412" t="s">
        <v>643</v>
      </c>
      <c r="B261" s="413" t="s">
        <v>517</v>
      </c>
      <c r="C261" s="489">
        <f>[11]LAK!$C$85</f>
        <v>12281237773</v>
      </c>
    </row>
    <row r="262" spans="1:3" s="357" customFormat="1" ht="21.75" customHeight="1">
      <c r="A262" s="412" t="s">
        <v>644</v>
      </c>
      <c r="B262" s="414" t="s">
        <v>517</v>
      </c>
      <c r="C262" s="491">
        <f>[11]LRA!D98+[11]LRA!D99+[11]LRA!D100</f>
        <v>43239852947</v>
      </c>
    </row>
    <row r="263" spans="1:3" s="357" customFormat="1">
      <c r="A263" s="370" t="s">
        <v>520</v>
      </c>
      <c r="B263" s="413" t="s">
        <v>517</v>
      </c>
      <c r="C263" s="495">
        <f>C261-C262</f>
        <v>-30958615174</v>
      </c>
    </row>
    <row r="264" spans="1:3" s="357" customFormat="1" ht="27.75" customHeight="1">
      <c r="A264" s="621" t="s">
        <v>645</v>
      </c>
      <c r="B264" s="622"/>
      <c r="C264" s="623"/>
    </row>
    <row r="265" spans="1:3" s="357" customFormat="1">
      <c r="A265" s="386"/>
      <c r="B265" s="414"/>
      <c r="C265" s="399"/>
    </row>
    <row r="266" spans="1:3" s="357" customFormat="1" ht="30">
      <c r="A266" s="409" t="s">
        <v>646</v>
      </c>
      <c r="B266" s="409"/>
      <c r="C266" s="379" t="s">
        <v>647</v>
      </c>
    </row>
    <row r="267" spans="1:3" s="357" customFormat="1">
      <c r="A267" s="410" t="s">
        <v>515</v>
      </c>
      <c r="B267" s="411"/>
      <c r="C267" s="366"/>
    </row>
    <row r="268" spans="1:3" s="357" customFormat="1">
      <c r="A268" s="412" t="s">
        <v>648</v>
      </c>
      <c r="B268" s="413" t="s">
        <v>517</v>
      </c>
      <c r="C268" s="489" t="e">
        <f>#REF!</f>
        <v>#REF!</v>
      </c>
    </row>
    <row r="269" spans="1:3" s="357" customFormat="1">
      <c r="A269" s="412" t="s">
        <v>649</v>
      </c>
      <c r="B269" s="414" t="s">
        <v>517</v>
      </c>
      <c r="C269" s="491" t="e">
        <f>#REF!</f>
        <v>#REF!</v>
      </c>
    </row>
    <row r="270" spans="1:3" s="357" customFormat="1">
      <c r="A270" s="370" t="s">
        <v>520</v>
      </c>
      <c r="B270" s="413" t="s">
        <v>517</v>
      </c>
      <c r="C270" s="494" t="e">
        <f>C268-C269</f>
        <v>#REF!</v>
      </c>
    </row>
    <row r="271" spans="1:3" s="357" customFormat="1" ht="32.25" customHeight="1">
      <c r="A271" s="621" t="s">
        <v>650</v>
      </c>
      <c r="B271" s="622"/>
      <c r="C271" s="623"/>
    </row>
    <row r="272" spans="1:3" s="357" customFormat="1">
      <c r="A272" s="471" t="s">
        <v>738</v>
      </c>
      <c r="B272" s="471"/>
      <c r="C272" s="492">
        <v>9460784816</v>
      </c>
    </row>
    <row r="273" spans="1:3" s="357" customFormat="1">
      <c r="A273" s="471" t="s">
        <v>739</v>
      </c>
      <c r="B273" s="471"/>
      <c r="C273" s="492">
        <v>512188277</v>
      </c>
    </row>
    <row r="274" spans="1:3" s="357" customFormat="1" ht="17.25">
      <c r="A274" s="472"/>
      <c r="B274" s="472"/>
      <c r="C274" s="493">
        <f>C272+C273</f>
        <v>9972973093</v>
      </c>
    </row>
    <row r="275" spans="1:3" s="357" customFormat="1" ht="17.25">
      <c r="A275" s="473"/>
      <c r="B275" s="473"/>
      <c r="C275" s="492" t="e">
        <f>C274+C270</f>
        <v>#REF!</v>
      </c>
    </row>
    <row r="276" spans="1:3" s="357" customFormat="1">
      <c r="A276" s="624"/>
      <c r="B276" s="624"/>
      <c r="C276" s="624"/>
    </row>
    <row r="277" spans="1:3" s="357" customFormat="1">
      <c r="A277" s="617" t="s">
        <v>651</v>
      </c>
      <c r="B277" s="617"/>
      <c r="C277" s="617"/>
    </row>
    <row r="278" spans="1:3" s="357" customFormat="1">
      <c r="A278" s="360" t="s">
        <v>512</v>
      </c>
      <c r="B278" s="360"/>
      <c r="C278" s="401" t="s">
        <v>652</v>
      </c>
    </row>
    <row r="279" spans="1:3" s="357" customFormat="1" ht="60.75" customHeight="1">
      <c r="A279" s="362" t="s">
        <v>653</v>
      </c>
      <c r="B279" s="362"/>
      <c r="C279" s="379" t="s">
        <v>654</v>
      </c>
    </row>
    <row r="280" spans="1:3" s="357" customFormat="1">
      <c r="A280" s="364" t="s">
        <v>515</v>
      </c>
      <c r="B280" s="365"/>
      <c r="C280" s="366"/>
    </row>
    <row r="281" spans="1:3" s="357" customFormat="1">
      <c r="A281" s="367" t="s">
        <v>655</v>
      </c>
      <c r="B281" s="368" t="s">
        <v>517</v>
      </c>
      <c r="C281" s="489" t="e">
        <f>#REF!</f>
        <v>#REF!</v>
      </c>
    </row>
    <row r="282" spans="1:3" s="357" customFormat="1">
      <c r="A282" s="367" t="s">
        <v>656</v>
      </c>
      <c r="B282" s="368" t="s">
        <v>517</v>
      </c>
      <c r="C282" s="489" t="e">
        <f>#REF!</f>
        <v>#REF!</v>
      </c>
    </row>
    <row r="283" spans="1:3" s="357" customFormat="1">
      <c r="A283" s="367" t="s">
        <v>657</v>
      </c>
      <c r="B283" s="368" t="s">
        <v>517</v>
      </c>
      <c r="C283" s="489">
        <f>'NERACA '!E20</f>
        <v>159986682092</v>
      </c>
    </row>
    <row r="284" spans="1:3" s="357" customFormat="1">
      <c r="A284" s="367" t="s">
        <v>658</v>
      </c>
      <c r="B284" s="369" t="s">
        <v>517</v>
      </c>
      <c r="C284" s="491">
        <f>'NERACA '!E20</f>
        <v>159986682092</v>
      </c>
    </row>
    <row r="285" spans="1:3" s="357" customFormat="1">
      <c r="A285" s="438" t="s">
        <v>520</v>
      </c>
      <c r="B285" s="464" t="s">
        <v>517</v>
      </c>
      <c r="C285" s="490" t="e">
        <f>C281-C282</f>
        <v>#REF!</v>
      </c>
    </row>
    <row r="286" spans="1:3" s="357" customFormat="1">
      <c r="A286" s="386" t="s">
        <v>521</v>
      </c>
      <c r="B286" s="369"/>
      <c r="C286" s="399"/>
    </row>
    <row r="287" spans="1:3" s="357" customFormat="1">
      <c r="A287" s="386"/>
      <c r="B287" s="369"/>
      <c r="C287" s="399"/>
    </row>
    <row r="288" spans="1:3" s="357" customFormat="1" ht="30">
      <c r="A288" s="362" t="s">
        <v>659</v>
      </c>
      <c r="B288" s="362"/>
      <c r="C288" s="379" t="s">
        <v>660</v>
      </c>
    </row>
    <row r="289" spans="1:4" s="357" customFormat="1">
      <c r="A289" s="364" t="s">
        <v>515</v>
      </c>
      <c r="B289" s="365"/>
      <c r="C289" s="366"/>
    </row>
    <row r="290" spans="1:4" s="357" customFormat="1">
      <c r="A290" s="367" t="s">
        <v>661</v>
      </c>
      <c r="B290" s="368" t="s">
        <v>517</v>
      </c>
      <c r="C290" s="491">
        <f>SUM('NERACA '!D20:D25)</f>
        <v>114959745113</v>
      </c>
    </row>
    <row r="291" spans="1:4" s="357" customFormat="1">
      <c r="A291" s="367" t="s">
        <v>662</v>
      </c>
      <c r="B291" s="369" t="s">
        <v>517</v>
      </c>
      <c r="C291" s="491" t="e">
        <f>#REF!</f>
        <v>#REF!</v>
      </c>
    </row>
    <row r="292" spans="1:4" s="357" customFormat="1">
      <c r="A292" s="438" t="s">
        <v>520</v>
      </c>
      <c r="B292" s="464"/>
      <c r="C292" s="490" t="e">
        <f>C290-C291</f>
        <v>#REF!</v>
      </c>
    </row>
    <row r="293" spans="1:4" s="357" customFormat="1">
      <c r="A293" s="386" t="s">
        <v>663</v>
      </c>
      <c r="B293" s="369"/>
      <c r="C293" s="399"/>
      <c r="D293" s="417"/>
    </row>
    <row r="294" spans="1:4" s="357" customFormat="1">
      <c r="A294" s="386"/>
      <c r="B294" s="369"/>
      <c r="C294" s="399"/>
      <c r="D294" s="392"/>
    </row>
    <row r="295" spans="1:4" s="357" customFormat="1" ht="30">
      <c r="A295" s="362" t="s">
        <v>664</v>
      </c>
      <c r="B295" s="362"/>
      <c r="C295" s="379" t="s">
        <v>665</v>
      </c>
    </row>
    <row r="296" spans="1:4" s="357" customFormat="1">
      <c r="A296" s="364" t="s">
        <v>515</v>
      </c>
      <c r="B296" s="365"/>
      <c r="C296" s="366"/>
    </row>
    <row r="297" spans="1:4" s="357" customFormat="1">
      <c r="A297" s="367" t="s">
        <v>666</v>
      </c>
      <c r="B297" s="368" t="s">
        <v>517</v>
      </c>
      <c r="C297" s="489">
        <f>'NERACA '!D72</f>
        <v>49107158</v>
      </c>
      <c r="D297" s="418"/>
    </row>
    <row r="298" spans="1:4" s="357" customFormat="1">
      <c r="A298" s="367" t="s">
        <v>667</v>
      </c>
      <c r="B298" s="368" t="s">
        <v>517</v>
      </c>
      <c r="C298" s="489">
        <v>0</v>
      </c>
      <c r="D298" s="418"/>
    </row>
    <row r="299" spans="1:4" s="357" customFormat="1">
      <c r="A299" s="367" t="s">
        <v>668</v>
      </c>
      <c r="B299" s="369" t="s">
        <v>517</v>
      </c>
      <c r="C299" s="489">
        <f>'NERACA '!D72</f>
        <v>49107158</v>
      </c>
      <c r="D299" s="419"/>
    </row>
    <row r="300" spans="1:4" s="357" customFormat="1" ht="14.25" customHeight="1">
      <c r="A300" s="438" t="s">
        <v>520</v>
      </c>
      <c r="B300" s="464" t="s">
        <v>517</v>
      </c>
      <c r="C300" s="490">
        <f>C297-(C298+C299)</f>
        <v>0</v>
      </c>
      <c r="D300" s="420"/>
    </row>
    <row r="301" spans="1:4" s="357" customFormat="1" ht="30" customHeight="1">
      <c r="A301" s="611" t="s">
        <v>607</v>
      </c>
      <c r="B301" s="612"/>
      <c r="C301" s="613"/>
    </row>
    <row r="302" spans="1:4" s="357" customFormat="1">
      <c r="A302" s="386"/>
      <c r="B302" s="369"/>
      <c r="C302" s="399"/>
    </row>
    <row r="303" spans="1:4" s="357" customFormat="1" ht="60">
      <c r="A303" s="362" t="s">
        <v>669</v>
      </c>
      <c r="B303" s="362"/>
      <c r="C303" s="379" t="s">
        <v>670</v>
      </c>
    </row>
    <row r="304" spans="1:4" s="357" customFormat="1">
      <c r="A304" s="421" t="s">
        <v>515</v>
      </c>
      <c r="B304" s="422"/>
      <c r="C304" s="423"/>
    </row>
    <row r="305" spans="1:4">
      <c r="A305" s="424" t="s">
        <v>666</v>
      </c>
      <c r="B305" s="425" t="s">
        <v>517</v>
      </c>
      <c r="C305" s="482">
        <f>'NERACA '!D72</f>
        <v>49107158</v>
      </c>
    </row>
    <row r="306" spans="1:4">
      <c r="A306" s="424" t="s">
        <v>671</v>
      </c>
      <c r="B306" s="425" t="s">
        <v>517</v>
      </c>
      <c r="C306" s="482">
        <f>'NERACA '!E72</f>
        <v>642400744</v>
      </c>
    </row>
    <row r="307" spans="1:4">
      <c r="A307" s="424" t="s">
        <v>672</v>
      </c>
      <c r="B307" s="425" t="s">
        <v>517</v>
      </c>
      <c r="C307" s="482" t="e">
        <f>#REF!</f>
        <v>#REF!</v>
      </c>
    </row>
    <row r="308" spans="1:4">
      <c r="A308" s="424" t="s">
        <v>673</v>
      </c>
      <c r="B308" s="427" t="s">
        <v>517</v>
      </c>
      <c r="C308" s="483" t="e">
        <f>#REF!</f>
        <v>#REF!</v>
      </c>
    </row>
    <row r="309" spans="1:4" ht="17.25" customHeight="1">
      <c r="A309" s="370" t="s">
        <v>520</v>
      </c>
      <c r="B309" s="425" t="s">
        <v>517</v>
      </c>
      <c r="C309" s="486" t="e">
        <f>C305-(C306+C307-C308)</f>
        <v>#REF!</v>
      </c>
      <c r="D309" s="402"/>
    </row>
    <row r="310" spans="1:4" ht="32.25" customHeight="1">
      <c r="A310" s="611" t="s">
        <v>674</v>
      </c>
      <c r="B310" s="612"/>
      <c r="C310" s="613"/>
    </row>
    <row r="311" spans="1:4">
      <c r="A311" s="458" t="s">
        <v>740</v>
      </c>
      <c r="B311" s="458"/>
      <c r="C311" s="485">
        <v>420365000</v>
      </c>
    </row>
    <row r="312" spans="1:4">
      <c r="A312" s="458" t="s">
        <v>741</v>
      </c>
      <c r="B312" s="458"/>
      <c r="C312" s="485">
        <v>172928586</v>
      </c>
    </row>
    <row r="313" spans="1:4">
      <c r="A313" s="458"/>
      <c r="B313" s="458"/>
      <c r="C313" s="488">
        <f>C311+C312</f>
        <v>593293586</v>
      </c>
    </row>
    <row r="314" spans="1:4">
      <c r="A314" s="458"/>
      <c r="B314" s="458"/>
      <c r="C314" s="488" t="e">
        <f>C309+C313</f>
        <v>#REF!</v>
      </c>
    </row>
    <row r="316" spans="1:4">
      <c r="A316" s="430" t="s">
        <v>675</v>
      </c>
    </row>
    <row r="317" spans="1:4" s="357" customFormat="1" ht="30">
      <c r="A317" s="362" t="s">
        <v>676</v>
      </c>
      <c r="B317" s="362"/>
      <c r="C317" s="379" t="s">
        <v>677</v>
      </c>
    </row>
    <row r="318" spans="1:4" s="357" customFormat="1">
      <c r="A318" s="421" t="s">
        <v>515</v>
      </c>
      <c r="B318" s="422"/>
      <c r="C318" s="423"/>
    </row>
    <row r="319" spans="1:4">
      <c r="A319" s="424" t="s">
        <v>678</v>
      </c>
      <c r="B319" s="425" t="s">
        <v>517</v>
      </c>
      <c r="C319" s="482" t="e">
        <f>#REF!</f>
        <v>#REF!</v>
      </c>
    </row>
    <row r="320" spans="1:4">
      <c r="A320" s="424" t="s">
        <v>679</v>
      </c>
      <c r="B320" s="427" t="s">
        <v>517</v>
      </c>
      <c r="C320" s="483" t="e">
        <f>#REF!</f>
        <v>#REF!</v>
      </c>
    </row>
    <row r="321" spans="1:3">
      <c r="A321" s="438" t="s">
        <v>520</v>
      </c>
      <c r="B321" s="477" t="s">
        <v>517</v>
      </c>
      <c r="C321" s="484" t="e">
        <f>C319-C320</f>
        <v>#REF!</v>
      </c>
    </row>
    <row r="322" spans="1:3">
      <c r="A322" s="386" t="s">
        <v>521</v>
      </c>
      <c r="B322" s="427"/>
      <c r="C322" s="428"/>
    </row>
    <row r="324" spans="1:3" s="357" customFormat="1" ht="75">
      <c r="A324" s="362" t="s">
        <v>680</v>
      </c>
      <c r="B324" s="362"/>
      <c r="C324" s="379" t="s">
        <v>681</v>
      </c>
    </row>
    <row r="325" spans="1:3" s="357" customFormat="1">
      <c r="A325" s="421" t="s">
        <v>515</v>
      </c>
      <c r="B325" s="422"/>
      <c r="C325" s="423"/>
    </row>
    <row r="326" spans="1:3">
      <c r="A326" s="424" t="s">
        <v>682</v>
      </c>
      <c r="B326" s="425" t="s">
        <v>517</v>
      </c>
      <c r="C326" s="482" t="e">
        <f>#REF!</f>
        <v>#REF!</v>
      </c>
    </row>
    <row r="327" spans="1:3">
      <c r="A327" s="424" t="s">
        <v>683</v>
      </c>
      <c r="B327" s="425" t="s">
        <v>517</v>
      </c>
      <c r="C327" s="482" t="e">
        <f>#REF!</f>
        <v>#REF!</v>
      </c>
    </row>
    <row r="328" spans="1:3">
      <c r="A328" s="424" t="s">
        <v>684</v>
      </c>
      <c r="B328" s="425" t="s">
        <v>517</v>
      </c>
      <c r="C328" s="482" t="e">
        <f>#REF!</f>
        <v>#REF!</v>
      </c>
    </row>
    <row r="329" spans="1:3">
      <c r="A329" s="424" t="s">
        <v>685</v>
      </c>
      <c r="B329" s="427" t="s">
        <v>517</v>
      </c>
      <c r="C329" s="483" t="e">
        <f>#REF!</f>
        <v>#REF!</v>
      </c>
    </row>
    <row r="330" spans="1:3">
      <c r="A330" s="370" t="s">
        <v>520</v>
      </c>
      <c r="B330" s="425" t="s">
        <v>517</v>
      </c>
      <c r="C330" s="487">
        <v>0</v>
      </c>
    </row>
    <row r="331" spans="1:3">
      <c r="A331" s="386" t="s">
        <v>521</v>
      </c>
      <c r="B331" s="427"/>
      <c r="C331" s="428"/>
    </row>
    <row r="334" spans="1:3">
      <c r="A334" s="433" t="s">
        <v>686</v>
      </c>
    </row>
    <row r="335" spans="1:3" s="357" customFormat="1" ht="30">
      <c r="A335" s="362" t="s">
        <v>687</v>
      </c>
      <c r="B335" s="362"/>
      <c r="C335" s="379" t="s">
        <v>688</v>
      </c>
    </row>
    <row r="336" spans="1:3" s="357" customFormat="1">
      <c r="A336" s="421" t="s">
        <v>515</v>
      </c>
      <c r="B336" s="422"/>
      <c r="C336" s="423"/>
    </row>
    <row r="337" spans="1:3">
      <c r="A337" s="424" t="s">
        <v>689</v>
      </c>
      <c r="B337" s="425" t="s">
        <v>517</v>
      </c>
      <c r="C337" s="482" t="e">
        <f>#REF!</f>
        <v>#REF!</v>
      </c>
    </row>
    <row r="338" spans="1:3">
      <c r="A338" s="424" t="s">
        <v>690</v>
      </c>
      <c r="B338" s="427" t="s">
        <v>517</v>
      </c>
      <c r="C338" s="483">
        <f>'NERACA '!E88</f>
        <v>2499531326514.3604</v>
      </c>
    </row>
    <row r="339" spans="1:3">
      <c r="A339" s="438" t="s">
        <v>520</v>
      </c>
      <c r="B339" s="477" t="s">
        <v>517</v>
      </c>
      <c r="C339" s="484" t="e">
        <f>C337-C338</f>
        <v>#REF!</v>
      </c>
    </row>
    <row r="340" spans="1:3">
      <c r="A340" s="386" t="s">
        <v>521</v>
      </c>
      <c r="B340" s="427"/>
      <c r="C340" s="428"/>
    </row>
    <row r="342" spans="1:3" s="357" customFormat="1" ht="30">
      <c r="A342" s="362" t="s">
        <v>691</v>
      </c>
      <c r="B342" s="362"/>
      <c r="C342" s="379" t="s">
        <v>692</v>
      </c>
    </row>
    <row r="343" spans="1:3" s="357" customFormat="1">
      <c r="A343" s="421" t="s">
        <v>515</v>
      </c>
      <c r="B343" s="422"/>
      <c r="C343" s="423"/>
    </row>
    <row r="344" spans="1:3">
      <c r="A344" s="424" t="s">
        <v>693</v>
      </c>
      <c r="B344" s="425" t="s">
        <v>517</v>
      </c>
      <c r="C344" s="482" t="e">
        <f>#REF!</f>
        <v>#REF!</v>
      </c>
    </row>
    <row r="345" spans="1:3">
      <c r="A345" s="424" t="s">
        <v>694</v>
      </c>
      <c r="B345" s="427" t="s">
        <v>517</v>
      </c>
      <c r="C345" s="483" t="e">
        <f>#REF!</f>
        <v>#REF!</v>
      </c>
    </row>
    <row r="346" spans="1:3">
      <c r="A346" s="438" t="s">
        <v>520</v>
      </c>
      <c r="B346" s="477" t="s">
        <v>517</v>
      </c>
      <c r="C346" s="484" t="e">
        <f>C344-C345</f>
        <v>#REF!</v>
      </c>
    </row>
    <row r="347" spans="1:3">
      <c r="A347" s="386" t="s">
        <v>521</v>
      </c>
      <c r="B347" s="427"/>
      <c r="C347" s="428"/>
    </row>
    <row r="349" spans="1:3" s="357" customFormat="1" ht="30">
      <c r="A349" s="362" t="s">
        <v>695</v>
      </c>
      <c r="B349" s="362"/>
      <c r="C349" s="379" t="s">
        <v>696</v>
      </c>
    </row>
    <row r="350" spans="1:3" s="357" customFormat="1">
      <c r="A350" s="421" t="s">
        <v>515</v>
      </c>
      <c r="B350" s="422"/>
      <c r="C350" s="423"/>
    </row>
    <row r="351" spans="1:3">
      <c r="A351" s="424" t="s">
        <v>697</v>
      </c>
      <c r="B351" s="425" t="s">
        <v>517</v>
      </c>
      <c r="C351" s="426" t="e">
        <f>#REF!</f>
        <v>#REF!</v>
      </c>
    </row>
    <row r="352" spans="1:3">
      <c r="A352" s="424" t="s">
        <v>698</v>
      </c>
      <c r="B352" s="427" t="s">
        <v>517</v>
      </c>
      <c r="C352" s="428">
        <f>'NERACA '!D89</f>
        <v>2619836199841.8896</v>
      </c>
    </row>
    <row r="353" spans="1:3">
      <c r="A353" s="438" t="s">
        <v>520</v>
      </c>
      <c r="B353" s="477" t="s">
        <v>517</v>
      </c>
      <c r="C353" s="478" t="e">
        <f>C351-C352</f>
        <v>#REF!</v>
      </c>
    </row>
    <row r="354" spans="1:3">
      <c r="A354" s="386" t="s">
        <v>521</v>
      </c>
      <c r="B354" s="427"/>
      <c r="C354" s="428"/>
    </row>
    <row r="357" spans="1:3">
      <c r="A357" s="433" t="s">
        <v>699</v>
      </c>
    </row>
    <row r="358" spans="1:3" s="357" customFormat="1" ht="45">
      <c r="A358" s="362" t="s">
        <v>700</v>
      </c>
      <c r="B358" s="362"/>
      <c r="C358" s="379" t="s">
        <v>701</v>
      </c>
    </row>
    <row r="359" spans="1:3" s="357" customFormat="1">
      <c r="A359" s="421" t="s">
        <v>515</v>
      </c>
      <c r="B359" s="422"/>
      <c r="C359" s="423"/>
    </row>
    <row r="360" spans="1:3">
      <c r="A360" s="424" t="s">
        <v>702</v>
      </c>
      <c r="B360" s="425" t="s">
        <v>517</v>
      </c>
      <c r="C360" s="482" t="e">
        <f>#REF!</f>
        <v>#REF!</v>
      </c>
    </row>
    <row r="361" spans="1:3">
      <c r="A361" s="424" t="s">
        <v>703</v>
      </c>
      <c r="B361" s="425" t="s">
        <v>517</v>
      </c>
      <c r="C361" s="482" t="e">
        <f>#REF!</f>
        <v>#REF!</v>
      </c>
    </row>
    <row r="362" spans="1:3">
      <c r="A362" s="424" t="s">
        <v>704</v>
      </c>
      <c r="B362" s="425" t="s">
        <v>517</v>
      </c>
      <c r="C362" s="482">
        <f>'NERACA '!D26</f>
        <v>7209585836.5</v>
      </c>
    </row>
    <row r="363" spans="1:3">
      <c r="A363" s="424" t="s">
        <v>705</v>
      </c>
      <c r="B363" s="427" t="s">
        <v>517</v>
      </c>
      <c r="C363" s="483">
        <f>'NERACA '!E26</f>
        <v>7171105688.5</v>
      </c>
    </row>
    <row r="364" spans="1:3">
      <c r="A364" s="370" t="s">
        <v>520</v>
      </c>
      <c r="B364" s="425" t="s">
        <v>517</v>
      </c>
      <c r="C364" s="486" t="e">
        <f>C360-C361-C362+C363</f>
        <v>#REF!</v>
      </c>
    </row>
    <row r="365" spans="1:3" ht="16.5" customHeight="1">
      <c r="A365" s="611" t="s">
        <v>706</v>
      </c>
      <c r="B365" s="612"/>
      <c r="C365" s="613"/>
    </row>
    <row r="366" spans="1:3" ht="16.5" customHeight="1">
      <c r="A366" s="458" t="s">
        <v>742</v>
      </c>
      <c r="B366" s="479"/>
      <c r="C366" s="475">
        <v>159308034.41</v>
      </c>
    </row>
    <row r="367" spans="1:3" ht="16.5" customHeight="1">
      <c r="A367" s="479"/>
      <c r="B367" s="479"/>
      <c r="C367" s="476" t="e">
        <f>C364-C366</f>
        <v>#REF!</v>
      </c>
    </row>
    <row r="369" spans="1:4" s="357" customFormat="1" ht="45">
      <c r="A369" s="362" t="s">
        <v>707</v>
      </c>
      <c r="B369" s="362"/>
      <c r="C369" s="379" t="s">
        <v>708</v>
      </c>
    </row>
    <row r="370" spans="1:4" s="357" customFormat="1">
      <c r="A370" s="421" t="s">
        <v>515</v>
      </c>
      <c r="B370" s="422"/>
      <c r="C370" s="423"/>
    </row>
    <row r="371" spans="1:4">
      <c r="A371" s="424" t="s">
        <v>709</v>
      </c>
      <c r="B371" s="425" t="s">
        <v>517</v>
      </c>
      <c r="C371" s="426" t="e">
        <f>#REF!</f>
        <v>#REF!</v>
      </c>
    </row>
    <row r="372" spans="1:4">
      <c r="A372" s="424" t="s">
        <v>710</v>
      </c>
      <c r="B372" s="425" t="s">
        <v>517</v>
      </c>
      <c r="C372" s="426" t="e">
        <f>#REF!</f>
        <v>#REF!</v>
      </c>
    </row>
    <row r="373" spans="1:4">
      <c r="A373" s="424" t="s">
        <v>711</v>
      </c>
      <c r="B373" s="425" t="s">
        <v>517</v>
      </c>
      <c r="C373" s="426">
        <f>'NERACA '!D28</f>
        <v>9899668065</v>
      </c>
    </row>
    <row r="374" spans="1:4">
      <c r="A374" s="424" t="s">
        <v>712</v>
      </c>
      <c r="B374" s="427" t="s">
        <v>517</v>
      </c>
      <c r="C374" s="428">
        <f>'NERACA '!E28</f>
        <v>50896862240</v>
      </c>
    </row>
    <row r="375" spans="1:4">
      <c r="A375" s="370" t="s">
        <v>520</v>
      </c>
      <c r="B375" s="425" t="s">
        <v>517</v>
      </c>
      <c r="C375" s="429" t="e">
        <f>C371-C372-C373+C374</f>
        <v>#REF!</v>
      </c>
      <c r="D375" s="434"/>
    </row>
    <row r="376" spans="1:4" ht="65.25" customHeight="1">
      <c r="A376" s="611" t="s">
        <v>713</v>
      </c>
      <c r="B376" s="612"/>
      <c r="C376" s="613"/>
      <c r="D376" s="402"/>
    </row>
    <row r="377" spans="1:4" ht="16.5" customHeight="1">
      <c r="A377" s="458" t="s">
        <v>743</v>
      </c>
      <c r="B377" s="458"/>
      <c r="C377" s="485">
        <v>12719967629</v>
      </c>
      <c r="D377" s="402"/>
    </row>
    <row r="378" spans="1:4" ht="16.5" customHeight="1">
      <c r="A378" s="458" t="s">
        <v>744</v>
      </c>
      <c r="B378" s="458"/>
      <c r="C378" s="485">
        <v>-12068156466.67</v>
      </c>
      <c r="D378" s="402"/>
    </row>
    <row r="379" spans="1:4" ht="16.5" customHeight="1">
      <c r="A379" s="458" t="s">
        <v>745</v>
      </c>
      <c r="B379" s="458"/>
      <c r="C379" s="485">
        <v>1266666.67</v>
      </c>
      <c r="D379" s="402"/>
    </row>
    <row r="380" spans="1:4" ht="16.5" customHeight="1">
      <c r="A380" s="458" t="s">
        <v>746</v>
      </c>
      <c r="B380" s="458"/>
      <c r="C380" s="485">
        <v>12437500</v>
      </c>
      <c r="D380" s="402"/>
    </row>
    <row r="381" spans="1:4" ht="16.5" customHeight="1">
      <c r="A381" s="458" t="s">
        <v>747</v>
      </c>
      <c r="B381" s="479"/>
      <c r="C381" s="485">
        <v>2268000</v>
      </c>
      <c r="D381" s="402"/>
    </row>
    <row r="382" spans="1:4" ht="16.5" customHeight="1">
      <c r="A382" s="458"/>
      <c r="B382" s="479"/>
      <c r="C382" s="501">
        <f>SUM(C377:C381)</f>
        <v>667783328.99999988</v>
      </c>
      <c r="D382" s="402"/>
    </row>
    <row r="383" spans="1:4" ht="16.5" customHeight="1">
      <c r="A383" s="458"/>
      <c r="B383" s="479"/>
      <c r="C383" s="501" t="e">
        <f>C382-C375</f>
        <v>#REF!</v>
      </c>
      <c r="D383" s="402"/>
    </row>
    <row r="384" spans="1:4" ht="18.75" customHeight="1"/>
    <row r="385" spans="1:4" s="357" customFormat="1" ht="60">
      <c r="A385" s="362" t="s">
        <v>714</v>
      </c>
      <c r="B385" s="362"/>
      <c r="C385" s="379" t="s">
        <v>715</v>
      </c>
    </row>
    <row r="386" spans="1:4" s="357" customFormat="1">
      <c r="A386" s="421" t="s">
        <v>515</v>
      </c>
      <c r="B386" s="422"/>
      <c r="C386" s="423"/>
    </row>
    <row r="387" spans="1:4">
      <c r="A387" s="424" t="s">
        <v>716</v>
      </c>
      <c r="B387" s="425" t="s">
        <v>517</v>
      </c>
      <c r="C387" s="481" t="e">
        <f>#REF!</f>
        <v>#REF!</v>
      </c>
    </row>
    <row r="388" spans="1:4">
      <c r="A388" s="424" t="s">
        <v>717</v>
      </c>
      <c r="B388" s="425" t="s">
        <v>517</v>
      </c>
      <c r="C388" s="481" t="e">
        <f>#REF!</f>
        <v>#REF!</v>
      </c>
    </row>
    <row r="389" spans="1:4">
      <c r="A389" s="424" t="s">
        <v>718</v>
      </c>
      <c r="B389" s="425" t="s">
        <v>517</v>
      </c>
      <c r="C389" s="482">
        <f>[11]NERACA!C34</f>
        <v>0</v>
      </c>
    </row>
    <row r="390" spans="1:4">
      <c r="A390" s="424" t="s">
        <v>719</v>
      </c>
      <c r="B390" s="427" t="s">
        <v>517</v>
      </c>
      <c r="C390" s="483">
        <f>'NERACA '!E32</f>
        <v>4593624904</v>
      </c>
    </row>
    <row r="391" spans="1:4" ht="15" customHeight="1">
      <c r="A391" s="438" t="s">
        <v>520</v>
      </c>
      <c r="B391" s="477" t="s">
        <v>517</v>
      </c>
      <c r="C391" s="484" t="e">
        <f>C387-C388+C390</f>
        <v>#REF!</v>
      </c>
      <c r="D391" s="402"/>
    </row>
    <row r="392" spans="1:4" ht="23.25">
      <c r="A392" s="386" t="s">
        <v>521</v>
      </c>
      <c r="B392" s="427"/>
      <c r="C392" s="428"/>
      <c r="D392" s="402"/>
    </row>
    <row r="394" spans="1:4" s="357" customFormat="1" ht="60">
      <c r="A394" s="362" t="s">
        <v>720</v>
      </c>
      <c r="B394" s="362"/>
      <c r="C394" s="400" t="s">
        <v>721</v>
      </c>
    </row>
    <row r="395" spans="1:4" s="357" customFormat="1">
      <c r="A395" s="421" t="s">
        <v>515</v>
      </c>
      <c r="B395" s="422"/>
      <c r="C395" s="423"/>
    </row>
    <row r="396" spans="1:4">
      <c r="A396" s="424" t="s">
        <v>722</v>
      </c>
      <c r="B396" s="425" t="s">
        <v>517</v>
      </c>
      <c r="C396" s="426">
        <v>112403067361.97</v>
      </c>
    </row>
    <row r="397" spans="1:4">
      <c r="A397" s="424" t="s">
        <v>723</v>
      </c>
      <c r="B397" s="425" t="s">
        <v>517</v>
      </c>
      <c r="C397" s="426">
        <v>93104856555</v>
      </c>
      <c r="D397" s="434"/>
    </row>
    <row r="398" spans="1:4">
      <c r="A398" s="424" t="s">
        <v>724</v>
      </c>
      <c r="B398" s="425" t="s">
        <v>517</v>
      </c>
      <c r="C398" s="426">
        <v>13998729710.200001</v>
      </c>
    </row>
    <row r="399" spans="1:4">
      <c r="A399" s="424" t="s">
        <v>725</v>
      </c>
      <c r="B399" s="427" t="s">
        <v>517</v>
      </c>
      <c r="C399" s="428">
        <v>16967718943.620001</v>
      </c>
    </row>
    <row r="400" spans="1:4" ht="23.25">
      <c r="A400" s="370" t="s">
        <v>520</v>
      </c>
      <c r="B400" s="425" t="s">
        <v>517</v>
      </c>
      <c r="C400" s="429">
        <f>-C396+C397+C398-C399</f>
        <v>-22267200040.389999</v>
      </c>
      <c r="D400" s="402"/>
    </row>
    <row r="401" spans="1:5" ht="44.25" customHeight="1">
      <c r="A401" s="611" t="s">
        <v>812</v>
      </c>
      <c r="B401" s="612"/>
      <c r="C401" s="613"/>
    </row>
    <row r="403" spans="1:5" s="357" customFormat="1" ht="45">
      <c r="A403" s="362" t="s">
        <v>726</v>
      </c>
      <c r="B403" s="362"/>
      <c r="C403" s="379" t="s">
        <v>727</v>
      </c>
    </row>
    <row r="404" spans="1:5" s="357" customFormat="1">
      <c r="A404" s="421" t="s">
        <v>515</v>
      </c>
      <c r="B404" s="422"/>
      <c r="C404" s="423"/>
    </row>
    <row r="405" spans="1:5">
      <c r="A405" s="424" t="s">
        <v>728</v>
      </c>
      <c r="B405" s="425" t="s">
        <v>517</v>
      </c>
      <c r="C405" s="426">
        <v>97222920099.410004</v>
      </c>
      <c r="D405" s="434">
        <f>C405</f>
        <v>97222920099.410004</v>
      </c>
      <c r="E405" s="434">
        <f>D405+D413+D412</f>
        <v>99665366136.180008</v>
      </c>
    </row>
    <row r="406" spans="1:5">
      <c r="A406" s="424" t="s">
        <v>729</v>
      </c>
      <c r="B406" s="425" t="s">
        <v>517</v>
      </c>
      <c r="C406" s="480">
        <v>1174691927563.54</v>
      </c>
      <c r="D406" s="506">
        <f>-'NERACA '!D56</f>
        <v>1174691927564.7031</v>
      </c>
    </row>
    <row r="407" spans="1:5">
      <c r="A407" s="424" t="s">
        <v>730</v>
      </c>
      <c r="B407" s="427" t="s">
        <v>517</v>
      </c>
      <c r="C407" s="428">
        <v>1113852738390.0601</v>
      </c>
      <c r="D407" s="506">
        <f>-'NERACA '!E56</f>
        <v>1113852738390.0701</v>
      </c>
      <c r="E407" s="434"/>
    </row>
    <row r="408" spans="1:5">
      <c r="A408" s="370" t="s">
        <v>520</v>
      </c>
      <c r="B408" s="425" t="s">
        <v>517</v>
      </c>
      <c r="C408" s="432">
        <f>C405-C406+C407</f>
        <v>36383730925.930054</v>
      </c>
      <c r="D408" s="432">
        <f>D405-D406+D407</f>
        <v>36383730924.776978</v>
      </c>
      <c r="E408" s="503"/>
    </row>
    <row r="409" spans="1:5" ht="23.25">
      <c r="A409" s="614" t="s">
        <v>775</v>
      </c>
      <c r="B409" s="615"/>
      <c r="C409" s="616"/>
      <c r="D409" s="402"/>
      <c r="E409" s="503"/>
    </row>
    <row r="410" spans="1:5" ht="18" customHeight="1">
      <c r="A410" s="504" t="s">
        <v>766</v>
      </c>
      <c r="B410" s="425"/>
      <c r="C410" s="503">
        <v>-39300772528.809998</v>
      </c>
      <c r="D410" s="503">
        <v>-39300772528.809998</v>
      </c>
      <c r="E410" s="503"/>
    </row>
    <row r="411" spans="1:5" ht="18" customHeight="1">
      <c r="A411" s="504" t="s">
        <v>767</v>
      </c>
      <c r="B411" s="425"/>
      <c r="C411" s="503">
        <v>235200597.99000001</v>
      </c>
      <c r="D411" s="503">
        <v>235200597.99000001</v>
      </c>
      <c r="E411" s="503"/>
    </row>
    <row r="412" spans="1:5" ht="18" customHeight="1">
      <c r="A412" s="504" t="s">
        <v>768</v>
      </c>
      <c r="B412" s="425"/>
      <c r="C412" s="503">
        <v>1924655840.25</v>
      </c>
      <c r="D412" s="503">
        <v>1924655840.25</v>
      </c>
      <c r="E412" s="503"/>
    </row>
    <row r="413" spans="1:5" ht="18" customHeight="1">
      <c r="A413" s="504" t="s">
        <v>769</v>
      </c>
      <c r="B413" s="425"/>
      <c r="C413" s="503">
        <v>517790196.51999998</v>
      </c>
      <c r="D413" s="503">
        <v>517790196.51999998</v>
      </c>
      <c r="E413" s="503"/>
    </row>
    <row r="414" spans="1:5" ht="18" customHeight="1">
      <c r="A414" s="504" t="s">
        <v>770</v>
      </c>
      <c r="B414" s="425"/>
      <c r="C414" s="503">
        <v>1653803056.22</v>
      </c>
      <c r="D414" s="503">
        <v>1653803056.22</v>
      </c>
      <c r="E414" s="503"/>
    </row>
    <row r="415" spans="1:5" ht="18" customHeight="1">
      <c r="A415" s="504" t="s">
        <v>771</v>
      </c>
      <c r="B415" s="425"/>
      <c r="C415" s="503">
        <v>-2.41</v>
      </c>
      <c r="D415" s="503">
        <v>-1.26</v>
      </c>
      <c r="E415" s="503"/>
    </row>
    <row r="416" spans="1:5" ht="18" customHeight="1">
      <c r="A416" s="504" t="s">
        <v>772</v>
      </c>
      <c r="B416" s="425"/>
      <c r="C416" s="503">
        <v>1052866973.66</v>
      </c>
      <c r="D416" s="503">
        <v>1052866973.66</v>
      </c>
      <c r="E416" s="503"/>
    </row>
    <row r="417" spans="1:5" ht="18" customHeight="1">
      <c r="A417" s="504" t="s">
        <v>773</v>
      </c>
      <c r="B417" s="425"/>
      <c r="C417" s="503">
        <v>-137415059.34999999</v>
      </c>
      <c r="D417" s="503">
        <v>-137415059.34999999</v>
      </c>
      <c r="E417" s="434"/>
    </row>
    <row r="418" spans="1:5" ht="18" customHeight="1">
      <c r="A418" s="504" t="s">
        <v>774</v>
      </c>
      <c r="B418" s="425"/>
      <c r="C418" s="503">
        <v>-2329860000</v>
      </c>
      <c r="D418" s="503">
        <v>-2329860000</v>
      </c>
    </row>
    <row r="419" spans="1:5" ht="18" customHeight="1">
      <c r="B419" s="502"/>
      <c r="C419" s="505">
        <f>SUM(C410:C418)</f>
        <v>-36383730925.930008</v>
      </c>
      <c r="D419" s="505">
        <f>SUM(D410:D418)</f>
        <v>-36383730924.779999</v>
      </c>
      <c r="E419" s="434">
        <f>D419+D408</f>
        <v>-3.021240234375E-3</v>
      </c>
    </row>
  </sheetData>
  <mergeCells count="22">
    <mergeCell ref="A276:C276"/>
    <mergeCell ref="A7:C7"/>
    <mergeCell ref="A21:C21"/>
    <mergeCell ref="A37:C37"/>
    <mergeCell ref="A147:C147"/>
    <mergeCell ref="A159:C159"/>
    <mergeCell ref="A301:C301"/>
    <mergeCell ref="A222:C222"/>
    <mergeCell ref="A172:C172"/>
    <mergeCell ref="A253:C253"/>
    <mergeCell ref="A409:C409"/>
    <mergeCell ref="A182:C182"/>
    <mergeCell ref="A191:C191"/>
    <mergeCell ref="A214:C214"/>
    <mergeCell ref="A235:C235"/>
    <mergeCell ref="A271:C271"/>
    <mergeCell ref="A277:C277"/>
    <mergeCell ref="A365:C365"/>
    <mergeCell ref="A401:C401"/>
    <mergeCell ref="A310:C310"/>
    <mergeCell ref="A264:C264"/>
    <mergeCell ref="A376:C376"/>
  </mergeCells>
  <printOptions horizontalCentered="1"/>
  <pageMargins left="0.94488188976377996" right="0.23622047244094499" top="0.39" bottom="0.18" header="0.31496062992126" footer="0.31496062992126"/>
  <pageSetup paperSize="9" scale="70" orientation="portrait" horizontalDpi="4294967293" r:id="rId1"/>
  <rowBreaks count="5" manualBreakCount="5">
    <brk id="115" max="2" man="1"/>
    <brk id="173" max="2" man="1"/>
    <brk id="258" max="2" man="1"/>
    <brk id="315" max="2" man="1"/>
    <brk id="368" max="2" man="1"/>
  </rowBreaks>
  <colBreaks count="1" manualBreakCount="1">
    <brk id="4" max="321" man="1"/>
  </colBreaks>
  <drawing r:id="rId2"/>
</worksheet>
</file>

<file path=xl/worksheets/sheet9.xml><?xml version="1.0" encoding="utf-8"?>
<worksheet xmlns="http://schemas.openxmlformats.org/spreadsheetml/2006/main" xmlns:r="http://schemas.openxmlformats.org/officeDocument/2006/relationships">
  <dimension ref="A1:K227"/>
  <sheetViews>
    <sheetView topLeftCell="A187" zoomScale="85" zoomScaleNormal="85" workbookViewId="0">
      <selection activeCell="B13" sqref="B13"/>
    </sheetView>
  </sheetViews>
  <sheetFormatPr defaultRowHeight="15"/>
  <cols>
    <col min="1" max="1" width="8.7109375" style="66" bestFit="1" customWidth="1"/>
    <col min="2" max="2" width="71.140625" style="66" customWidth="1"/>
    <col min="3" max="3" width="20.140625" style="66" customWidth="1"/>
    <col min="4" max="4" width="20.5703125" style="66" customWidth="1"/>
    <col min="5" max="5" width="3.42578125" style="66" customWidth="1"/>
    <col min="6" max="6" width="22.85546875" style="68" bestFit="1" customWidth="1"/>
    <col min="7" max="7" width="20.42578125" style="72" bestFit="1" customWidth="1"/>
    <col min="8" max="9" width="9.140625" style="66"/>
    <col min="10" max="10" width="15" style="67" bestFit="1" customWidth="1"/>
    <col min="11" max="11" width="14" style="66" bestFit="1" customWidth="1"/>
    <col min="12" max="16384" width="9.140625" style="66"/>
  </cols>
  <sheetData>
    <row r="1" spans="1:7">
      <c r="A1" s="633" t="s">
        <v>213</v>
      </c>
      <c r="B1" s="633"/>
      <c r="C1" s="633"/>
      <c r="D1" s="633"/>
    </row>
    <row r="2" spans="1:7">
      <c r="A2" s="37"/>
      <c r="B2" s="38"/>
      <c r="C2" s="639" t="s">
        <v>313</v>
      </c>
      <c r="D2" s="639"/>
      <c r="E2" s="629" t="s">
        <v>314</v>
      </c>
      <c r="F2" s="629"/>
    </row>
    <row r="3" spans="1:7">
      <c r="A3" s="634" t="s">
        <v>206</v>
      </c>
      <c r="B3" s="635" t="s">
        <v>54</v>
      </c>
      <c r="C3" s="637" t="s">
        <v>63</v>
      </c>
      <c r="D3" s="637" t="s">
        <v>64</v>
      </c>
      <c r="E3" s="630" t="s">
        <v>63</v>
      </c>
      <c r="F3" s="632" t="s">
        <v>64</v>
      </c>
    </row>
    <row r="4" spans="1:7">
      <c r="A4" s="634"/>
      <c r="B4" s="636"/>
      <c r="C4" s="638"/>
      <c r="D4" s="638"/>
      <c r="E4" s="631"/>
      <c r="F4" s="632"/>
    </row>
    <row r="5" spans="1:7">
      <c r="A5" s="39"/>
      <c r="B5" s="40"/>
      <c r="C5" s="41"/>
      <c r="D5" s="41"/>
    </row>
    <row r="6" spans="1:7">
      <c r="A6" s="42"/>
      <c r="B6" s="14" t="s">
        <v>61</v>
      </c>
      <c r="C6" s="43"/>
      <c r="D6" s="43"/>
    </row>
    <row r="7" spans="1:7">
      <c r="A7" s="44" t="s">
        <v>98</v>
      </c>
      <c r="B7" s="8" t="s">
        <v>41</v>
      </c>
      <c r="C7" s="45"/>
      <c r="D7" s="45"/>
    </row>
    <row r="8" spans="1:7">
      <c r="A8" s="44" t="s">
        <v>99</v>
      </c>
      <c r="B8" s="9" t="s">
        <v>8</v>
      </c>
      <c r="C8" s="45"/>
      <c r="D8" s="45"/>
    </row>
    <row r="9" spans="1:7">
      <c r="A9" s="44" t="s">
        <v>100</v>
      </c>
      <c r="B9" s="10" t="s">
        <v>30</v>
      </c>
      <c r="C9" s="46">
        <v>40706899014</v>
      </c>
      <c r="D9" s="46">
        <v>40706899014</v>
      </c>
      <c r="F9" s="21">
        <v>40706899014</v>
      </c>
      <c r="G9" s="72">
        <f>D9-F9</f>
        <v>0</v>
      </c>
    </row>
    <row r="10" spans="1:7">
      <c r="A10" s="44" t="s">
        <v>101</v>
      </c>
      <c r="B10" s="16" t="s">
        <v>57</v>
      </c>
      <c r="C10" s="45">
        <v>32628448046</v>
      </c>
      <c r="D10" s="45">
        <v>32628448046</v>
      </c>
      <c r="F10" s="21">
        <v>32628448046</v>
      </c>
      <c r="G10" s="72">
        <f t="shared" ref="G10:G35" si="0">D10-F10</f>
        <v>0</v>
      </c>
    </row>
    <row r="11" spans="1:7">
      <c r="A11" s="44" t="s">
        <v>102</v>
      </c>
      <c r="B11" s="10" t="s">
        <v>42</v>
      </c>
      <c r="C11" s="46">
        <v>12306370791</v>
      </c>
      <c r="D11" s="46">
        <v>12306370791</v>
      </c>
      <c r="F11" s="21">
        <v>12306370791</v>
      </c>
      <c r="G11" s="72">
        <f t="shared" si="0"/>
        <v>0</v>
      </c>
    </row>
    <row r="12" spans="1:7">
      <c r="A12" s="44" t="s">
        <v>103</v>
      </c>
      <c r="B12" s="10" t="s">
        <v>62</v>
      </c>
      <c r="C12" s="46">
        <v>128800137553</v>
      </c>
      <c r="D12" s="46">
        <v>129980329936</v>
      </c>
      <c r="F12" s="21">
        <f>129980327826+1990+120</f>
        <v>129980329936</v>
      </c>
      <c r="G12" s="72">
        <f t="shared" si="0"/>
        <v>0</v>
      </c>
    </row>
    <row r="13" spans="1:7">
      <c r="A13" s="47"/>
      <c r="B13" s="17" t="s">
        <v>104</v>
      </c>
      <c r="C13" s="48">
        <v>214441855404</v>
      </c>
      <c r="D13" s="48">
        <f>SUM(D9:D12)</f>
        <v>215622047787</v>
      </c>
      <c r="F13" s="48">
        <f>SUM(F9:F12)</f>
        <v>215622047787</v>
      </c>
      <c r="G13" s="72">
        <f t="shared" si="0"/>
        <v>0</v>
      </c>
    </row>
    <row r="14" spans="1:7">
      <c r="A14" s="44" t="s">
        <v>105</v>
      </c>
      <c r="B14" s="9" t="s">
        <v>31</v>
      </c>
      <c r="C14" s="46"/>
      <c r="D14" s="45"/>
      <c r="G14" s="72">
        <f t="shared" si="0"/>
        <v>0</v>
      </c>
    </row>
    <row r="15" spans="1:7">
      <c r="A15" s="44" t="s">
        <v>106</v>
      </c>
      <c r="B15" s="10" t="s">
        <v>107</v>
      </c>
      <c r="C15" s="45"/>
      <c r="D15" s="45"/>
      <c r="G15" s="72">
        <f t="shared" si="0"/>
        <v>0</v>
      </c>
    </row>
    <row r="16" spans="1:7">
      <c r="A16" s="44" t="s">
        <v>108</v>
      </c>
      <c r="B16" s="12" t="s">
        <v>43</v>
      </c>
      <c r="C16" s="45">
        <v>17263378750</v>
      </c>
      <c r="D16" s="45">
        <v>17263378750</v>
      </c>
      <c r="F16" s="21">
        <v>17263378750</v>
      </c>
      <c r="G16" s="72">
        <f t="shared" si="0"/>
        <v>0</v>
      </c>
    </row>
    <row r="17" spans="1:7">
      <c r="A17" s="44" t="s">
        <v>109</v>
      </c>
      <c r="B17" s="12" t="s">
        <v>58</v>
      </c>
      <c r="C17" s="45">
        <v>6628446005</v>
      </c>
      <c r="D17" s="45">
        <v>6628446005</v>
      </c>
      <c r="F17" s="21">
        <v>6628446005</v>
      </c>
      <c r="G17" s="72">
        <f t="shared" si="0"/>
        <v>0</v>
      </c>
    </row>
    <row r="18" spans="1:7">
      <c r="A18" s="44" t="s">
        <v>110</v>
      </c>
      <c r="B18" s="12" t="s">
        <v>9</v>
      </c>
      <c r="C18" s="45">
        <v>805222229000</v>
      </c>
      <c r="D18" s="45">
        <v>805222229000</v>
      </c>
      <c r="F18" s="21">
        <v>805222229000</v>
      </c>
      <c r="G18" s="72">
        <f t="shared" si="0"/>
        <v>0</v>
      </c>
    </row>
    <row r="19" spans="1:7">
      <c r="A19" s="44" t="s">
        <v>111</v>
      </c>
      <c r="B19" s="12" t="s">
        <v>10</v>
      </c>
      <c r="C19" s="45">
        <v>72251830000</v>
      </c>
      <c r="D19" s="45">
        <v>72251830000</v>
      </c>
      <c r="F19" s="21">
        <v>72251830000</v>
      </c>
      <c r="G19" s="72">
        <f t="shared" si="0"/>
        <v>0</v>
      </c>
    </row>
    <row r="20" spans="1:7" ht="28.5">
      <c r="A20" s="44"/>
      <c r="B20" s="13" t="s">
        <v>112</v>
      </c>
      <c r="C20" s="49">
        <v>901365883755</v>
      </c>
      <c r="D20" s="78">
        <f>SUM(D16:D19)</f>
        <v>901365883755</v>
      </c>
      <c r="F20" s="23">
        <f>SUM(F16:F19)</f>
        <v>901365883755</v>
      </c>
      <c r="G20" s="72">
        <f t="shared" si="0"/>
        <v>0</v>
      </c>
    </row>
    <row r="21" spans="1:7">
      <c r="A21" s="44" t="s">
        <v>113</v>
      </c>
      <c r="B21" s="10" t="s">
        <v>114</v>
      </c>
      <c r="C21" s="45"/>
      <c r="D21" s="45"/>
      <c r="G21" s="72">
        <f t="shared" si="0"/>
        <v>0</v>
      </c>
    </row>
    <row r="22" spans="1:7">
      <c r="A22" s="44" t="s">
        <v>115</v>
      </c>
      <c r="B22" s="12" t="s">
        <v>40</v>
      </c>
      <c r="C22" s="45">
        <v>249255085000</v>
      </c>
      <c r="D22" s="45">
        <v>249255085000</v>
      </c>
      <c r="F22" s="21">
        <v>249255085000</v>
      </c>
      <c r="G22" s="72">
        <f t="shared" si="0"/>
        <v>0</v>
      </c>
    </row>
    <row r="23" spans="1:7">
      <c r="A23" s="44"/>
      <c r="B23" s="13" t="s">
        <v>116</v>
      </c>
      <c r="C23" s="49">
        <v>249255085000</v>
      </c>
      <c r="D23" s="49">
        <f>D22</f>
        <v>249255085000</v>
      </c>
      <c r="F23" s="23">
        <f>F22</f>
        <v>249255085000</v>
      </c>
      <c r="G23" s="72">
        <f t="shared" si="0"/>
        <v>0</v>
      </c>
    </row>
    <row r="24" spans="1:7">
      <c r="A24" s="44" t="s">
        <v>117</v>
      </c>
      <c r="B24" s="10" t="s">
        <v>233</v>
      </c>
      <c r="C24" s="45"/>
      <c r="D24" s="45"/>
      <c r="G24" s="72">
        <f t="shared" si="0"/>
        <v>0</v>
      </c>
    </row>
    <row r="25" spans="1:7">
      <c r="A25" s="44" t="s">
        <v>118</v>
      </c>
      <c r="B25" s="12" t="s">
        <v>4</v>
      </c>
      <c r="C25" s="45">
        <v>91414187161</v>
      </c>
      <c r="D25" s="45">
        <v>91414187161</v>
      </c>
      <c r="F25" s="21">
        <v>91414187161</v>
      </c>
      <c r="G25" s="72">
        <f t="shared" si="0"/>
        <v>0</v>
      </c>
    </row>
    <row r="26" spans="1:7">
      <c r="A26" s="44"/>
      <c r="B26" s="13" t="s">
        <v>234</v>
      </c>
      <c r="C26" s="49">
        <v>91414187161</v>
      </c>
      <c r="D26" s="49">
        <f>D25</f>
        <v>91414187161</v>
      </c>
      <c r="F26" s="23">
        <f>F25</f>
        <v>91414187161</v>
      </c>
      <c r="G26" s="72">
        <f t="shared" si="0"/>
        <v>0</v>
      </c>
    </row>
    <row r="27" spans="1:7">
      <c r="A27" s="44" t="s">
        <v>117</v>
      </c>
      <c r="B27" s="10" t="s">
        <v>235</v>
      </c>
      <c r="C27" s="45"/>
      <c r="D27" s="45"/>
      <c r="G27" s="72">
        <f t="shared" si="0"/>
        <v>0</v>
      </c>
    </row>
    <row r="28" spans="1:7">
      <c r="A28" s="44" t="s">
        <v>118</v>
      </c>
      <c r="B28" s="12" t="s">
        <v>236</v>
      </c>
      <c r="C28" s="45">
        <v>34696821683</v>
      </c>
      <c r="D28" s="45">
        <v>34696821683</v>
      </c>
      <c r="F28" s="21">
        <v>34696821683</v>
      </c>
      <c r="G28" s="72">
        <f t="shared" si="0"/>
        <v>0</v>
      </c>
    </row>
    <row r="29" spans="1:7">
      <c r="A29" s="44"/>
      <c r="B29" s="13" t="s">
        <v>237</v>
      </c>
      <c r="C29" s="49">
        <v>34696821683</v>
      </c>
      <c r="D29" s="49">
        <f>D28</f>
        <v>34696821683</v>
      </c>
      <c r="F29" s="23">
        <f>F28</f>
        <v>34696821683</v>
      </c>
      <c r="G29" s="72">
        <f t="shared" si="0"/>
        <v>0</v>
      </c>
    </row>
    <row r="30" spans="1:7">
      <c r="A30" s="44"/>
      <c r="B30" s="11" t="s">
        <v>119</v>
      </c>
      <c r="C30" s="49">
        <v>1276731977599</v>
      </c>
      <c r="D30" s="49">
        <f>D23+D26+D29+D20</f>
        <v>1276731977599</v>
      </c>
      <c r="F30" s="77">
        <f>F23+F26+F29+F20</f>
        <v>1276731977599</v>
      </c>
      <c r="G30" s="72">
        <f t="shared" si="0"/>
        <v>0</v>
      </c>
    </row>
    <row r="31" spans="1:7">
      <c r="A31" s="44" t="s">
        <v>120</v>
      </c>
      <c r="B31" s="9" t="s">
        <v>44</v>
      </c>
      <c r="C31" s="45"/>
      <c r="D31" s="45"/>
      <c r="G31" s="72">
        <f t="shared" si="0"/>
        <v>0</v>
      </c>
    </row>
    <row r="32" spans="1:7">
      <c r="A32" s="44" t="s">
        <v>121</v>
      </c>
      <c r="B32" s="10" t="s">
        <v>45</v>
      </c>
      <c r="C32" s="45">
        <v>8626737160</v>
      </c>
      <c r="D32" s="45">
        <v>8626737160</v>
      </c>
      <c r="F32" s="21">
        <v>8626737160</v>
      </c>
      <c r="G32" s="72">
        <f t="shared" si="0"/>
        <v>0</v>
      </c>
    </row>
    <row r="33" spans="1:7">
      <c r="A33" s="44" t="s">
        <v>164</v>
      </c>
      <c r="B33" s="10" t="s">
        <v>238</v>
      </c>
      <c r="C33" s="45">
        <v>66606973000</v>
      </c>
      <c r="D33" s="45">
        <v>66606973000</v>
      </c>
      <c r="F33" s="21">
        <v>66606973000</v>
      </c>
      <c r="G33" s="72">
        <f t="shared" si="0"/>
        <v>0</v>
      </c>
    </row>
    <row r="34" spans="1:7">
      <c r="A34" s="44"/>
      <c r="B34" s="11" t="s">
        <v>239</v>
      </c>
      <c r="C34" s="49">
        <v>75233710160</v>
      </c>
      <c r="D34" s="49">
        <f>SUM(D32:D33)</f>
        <v>75233710160</v>
      </c>
      <c r="F34" s="77">
        <f>SUM(F32:F33)</f>
        <v>75233710160</v>
      </c>
      <c r="G34" s="72">
        <f t="shared" si="0"/>
        <v>0</v>
      </c>
    </row>
    <row r="35" spans="1:7">
      <c r="A35" s="44"/>
      <c r="B35" s="14" t="s">
        <v>122</v>
      </c>
      <c r="C35" s="50">
        <v>1566407543163</v>
      </c>
      <c r="D35" s="50">
        <f>D13+D30+D34</f>
        <v>1567587735546</v>
      </c>
      <c r="F35" s="50">
        <f>F13+F30+F34</f>
        <v>1567587735546</v>
      </c>
      <c r="G35" s="72">
        <f t="shared" si="0"/>
        <v>0</v>
      </c>
    </row>
    <row r="36" spans="1:7">
      <c r="A36" s="44" t="s">
        <v>123</v>
      </c>
      <c r="B36" s="8" t="s">
        <v>47</v>
      </c>
      <c r="C36" s="45"/>
      <c r="D36" s="45"/>
    </row>
    <row r="37" spans="1:7">
      <c r="A37" s="44" t="s">
        <v>124</v>
      </c>
      <c r="B37" s="9" t="s">
        <v>32</v>
      </c>
      <c r="C37" s="45"/>
      <c r="D37" s="45"/>
    </row>
    <row r="38" spans="1:7">
      <c r="A38" s="44" t="s">
        <v>125</v>
      </c>
      <c r="B38" s="10" t="s">
        <v>11</v>
      </c>
      <c r="C38" s="45">
        <v>763056768804</v>
      </c>
      <c r="D38" s="45">
        <v>799174678554</v>
      </c>
      <c r="F38" s="21">
        <f>763056768804+36117909750</f>
        <v>799174678554</v>
      </c>
      <c r="G38" s="72">
        <f t="shared" ref="G38:G51" si="1">D38-F38</f>
        <v>0</v>
      </c>
    </row>
    <row r="39" spans="1:7">
      <c r="A39" s="44" t="s">
        <v>126</v>
      </c>
      <c r="B39" s="10" t="s">
        <v>127</v>
      </c>
      <c r="C39" s="45">
        <v>339491208773</v>
      </c>
      <c r="D39" s="45">
        <v>291181724153</v>
      </c>
      <c r="F39" s="21">
        <f>339491208773-36117909750-11926574870-265000000</f>
        <v>291181724153</v>
      </c>
      <c r="G39" s="72">
        <f t="shared" si="1"/>
        <v>0</v>
      </c>
    </row>
    <row r="40" spans="1:7">
      <c r="A40" s="44" t="s">
        <v>128</v>
      </c>
      <c r="B40" s="10" t="s">
        <v>52</v>
      </c>
      <c r="C40" s="45">
        <v>9504569</v>
      </c>
      <c r="D40" s="45">
        <v>9504569</v>
      </c>
      <c r="F40" s="21">
        <v>9504569</v>
      </c>
      <c r="G40" s="72">
        <f t="shared" si="1"/>
        <v>0</v>
      </c>
    </row>
    <row r="41" spans="1:7">
      <c r="A41" s="44" t="s">
        <v>129</v>
      </c>
      <c r="B41" s="10" t="s">
        <v>53</v>
      </c>
      <c r="C41" s="45">
        <v>500000000</v>
      </c>
      <c r="D41" s="45">
        <v>500000000</v>
      </c>
      <c r="F41" s="21">
        <v>500000000</v>
      </c>
      <c r="G41" s="72">
        <f t="shared" si="1"/>
        <v>0</v>
      </c>
    </row>
    <row r="42" spans="1:7">
      <c r="A42" s="44" t="s">
        <v>130</v>
      </c>
      <c r="B42" s="10" t="s">
        <v>39</v>
      </c>
      <c r="C42" s="45">
        <v>20284067819</v>
      </c>
      <c r="D42" s="45">
        <v>32210642689</v>
      </c>
      <c r="F42" s="21">
        <f>20284067819+11926574870</f>
        <v>32210642689</v>
      </c>
      <c r="G42" s="72">
        <f t="shared" si="1"/>
        <v>0</v>
      </c>
    </row>
    <row r="43" spans="1:7">
      <c r="A43" s="44" t="s">
        <v>131</v>
      </c>
      <c r="B43" s="10" t="s">
        <v>132</v>
      </c>
      <c r="C43" s="45">
        <v>4167099977</v>
      </c>
      <c r="D43" s="45">
        <v>4432099977</v>
      </c>
      <c r="F43" s="21">
        <f>4167099977+265000000</f>
        <v>4432099977</v>
      </c>
      <c r="G43" s="72">
        <f t="shared" si="1"/>
        <v>0</v>
      </c>
    </row>
    <row r="44" spans="1:7">
      <c r="A44" s="44"/>
      <c r="B44" s="11" t="s">
        <v>133</v>
      </c>
      <c r="C44" s="49">
        <v>1127508649942</v>
      </c>
      <c r="D44" s="49">
        <v>1127508649942</v>
      </c>
      <c r="F44" s="22">
        <v>1127508649942</v>
      </c>
      <c r="G44" s="72">
        <f t="shared" si="1"/>
        <v>0</v>
      </c>
    </row>
    <row r="45" spans="1:7">
      <c r="A45" s="44" t="s">
        <v>134</v>
      </c>
      <c r="B45" s="9" t="s">
        <v>33</v>
      </c>
      <c r="C45" s="45"/>
      <c r="D45" s="45"/>
    </row>
    <row r="46" spans="1:7">
      <c r="A46" s="44" t="s">
        <v>135</v>
      </c>
      <c r="B46" s="10" t="s">
        <v>34</v>
      </c>
      <c r="C46" s="45">
        <v>5179573602</v>
      </c>
      <c r="D46" s="45">
        <v>5179573602</v>
      </c>
      <c r="F46" s="21">
        <v>5179573602</v>
      </c>
      <c r="G46" s="72">
        <f t="shared" si="1"/>
        <v>0</v>
      </c>
    </row>
    <row r="47" spans="1:7">
      <c r="A47" s="44" t="s">
        <v>136</v>
      </c>
      <c r="B47" s="10" t="s">
        <v>35</v>
      </c>
      <c r="C47" s="45">
        <v>41165069809</v>
      </c>
      <c r="D47" s="45">
        <v>41165069809</v>
      </c>
      <c r="F47" s="21">
        <v>41165069809</v>
      </c>
      <c r="G47" s="72">
        <f t="shared" si="1"/>
        <v>0</v>
      </c>
    </row>
    <row r="48" spans="1:7">
      <c r="A48" s="44" t="s">
        <v>137</v>
      </c>
      <c r="B48" s="10" t="s">
        <v>36</v>
      </c>
      <c r="C48" s="45">
        <v>58386338010</v>
      </c>
      <c r="D48" s="45">
        <v>58386338010</v>
      </c>
      <c r="F48" s="21">
        <v>58386338010</v>
      </c>
      <c r="G48" s="72">
        <f t="shared" si="1"/>
        <v>0</v>
      </c>
    </row>
    <row r="49" spans="1:7">
      <c r="A49" s="44" t="s">
        <v>138</v>
      </c>
      <c r="B49" s="10" t="s">
        <v>37</v>
      </c>
      <c r="C49" s="45">
        <v>65402198125</v>
      </c>
      <c r="D49" s="45">
        <v>65402198125</v>
      </c>
      <c r="F49" s="21">
        <v>65402198125</v>
      </c>
      <c r="G49" s="72">
        <f t="shared" si="1"/>
        <v>0</v>
      </c>
    </row>
    <row r="50" spans="1:7">
      <c r="A50" s="44" t="s">
        <v>139</v>
      </c>
      <c r="B50" s="10" t="s">
        <v>38</v>
      </c>
      <c r="C50" s="45">
        <v>512600500</v>
      </c>
      <c r="D50" s="45">
        <v>512600500</v>
      </c>
      <c r="F50" s="21">
        <v>512600500</v>
      </c>
      <c r="G50" s="72">
        <f t="shared" si="1"/>
        <v>0</v>
      </c>
    </row>
    <row r="51" spans="1:7">
      <c r="A51" s="44"/>
      <c r="B51" s="11" t="s">
        <v>140</v>
      </c>
      <c r="C51" s="49">
        <v>170645780046</v>
      </c>
      <c r="D51" s="49">
        <v>170645780046</v>
      </c>
      <c r="F51" s="22">
        <v>170645780046</v>
      </c>
      <c r="G51" s="72">
        <f t="shared" si="1"/>
        <v>0</v>
      </c>
    </row>
    <row r="52" spans="1:7">
      <c r="A52" s="44" t="s">
        <v>141</v>
      </c>
      <c r="B52" s="9" t="s">
        <v>59</v>
      </c>
      <c r="C52" s="45"/>
      <c r="D52" s="45"/>
    </row>
    <row r="53" spans="1:7">
      <c r="A53" s="44" t="s">
        <v>142</v>
      </c>
      <c r="B53" s="10" t="s">
        <v>60</v>
      </c>
      <c r="C53" s="45">
        <v>0</v>
      </c>
      <c r="D53" s="45">
        <v>0</v>
      </c>
      <c r="F53" s="24">
        <v>0</v>
      </c>
    </row>
    <row r="54" spans="1:7">
      <c r="A54" s="44"/>
      <c r="B54" s="11" t="s">
        <v>143</v>
      </c>
      <c r="C54" s="49">
        <v>0</v>
      </c>
      <c r="D54" s="45">
        <v>0</v>
      </c>
      <c r="F54" s="24">
        <v>0</v>
      </c>
    </row>
    <row r="55" spans="1:7">
      <c r="A55" s="44"/>
      <c r="B55" s="8" t="s">
        <v>144</v>
      </c>
      <c r="C55" s="49">
        <v>1298154429988</v>
      </c>
      <c r="D55" s="49">
        <f>D44+D51+D54</f>
        <v>1298154429988</v>
      </c>
      <c r="F55" s="49">
        <f>F44+F51+F54</f>
        <v>1298154429988</v>
      </c>
      <c r="G55" s="72">
        <f>D55-F55</f>
        <v>0</v>
      </c>
    </row>
    <row r="56" spans="1:7">
      <c r="A56" s="44" t="s">
        <v>145</v>
      </c>
      <c r="B56" s="8" t="s">
        <v>48</v>
      </c>
      <c r="C56" s="45"/>
      <c r="D56" s="45"/>
    </row>
    <row r="57" spans="1:7">
      <c r="A57" s="44" t="s">
        <v>146</v>
      </c>
      <c r="B57" s="9" t="s">
        <v>240</v>
      </c>
      <c r="C57" s="45"/>
      <c r="D57" s="45"/>
    </row>
    <row r="58" spans="1:7">
      <c r="A58" s="44" t="s">
        <v>147</v>
      </c>
      <c r="B58" s="10" t="s">
        <v>241</v>
      </c>
      <c r="C58" s="45">
        <v>3274612000</v>
      </c>
      <c r="D58" s="45">
        <v>3274612000</v>
      </c>
      <c r="F58" s="21">
        <v>3274612000</v>
      </c>
      <c r="G58" s="72">
        <f>D58-F58</f>
        <v>0</v>
      </c>
    </row>
    <row r="59" spans="1:7">
      <c r="A59" s="44" t="s">
        <v>147</v>
      </c>
      <c r="B59" s="10" t="s">
        <v>242</v>
      </c>
      <c r="C59" s="45">
        <v>1193150000</v>
      </c>
      <c r="D59" s="45">
        <v>1193150000</v>
      </c>
      <c r="F59" s="21">
        <v>1193150000</v>
      </c>
      <c r="G59" s="72">
        <f>D59-F59</f>
        <v>0</v>
      </c>
    </row>
    <row r="60" spans="1:7">
      <c r="A60" s="44" t="s">
        <v>146</v>
      </c>
      <c r="B60" s="9" t="s">
        <v>172</v>
      </c>
      <c r="C60" s="45"/>
      <c r="D60" s="45"/>
    </row>
    <row r="61" spans="1:7">
      <c r="A61" s="44" t="s">
        <v>147</v>
      </c>
      <c r="B61" s="10" t="s">
        <v>243</v>
      </c>
      <c r="C61" s="45">
        <v>250000000</v>
      </c>
      <c r="D61" s="45" t="e">
        <f>#REF!</f>
        <v>#REF!</v>
      </c>
      <c r="F61" s="25">
        <v>0</v>
      </c>
      <c r="G61" s="72" t="e">
        <f>D61-F61</f>
        <v>#REF!</v>
      </c>
    </row>
    <row r="62" spans="1:7">
      <c r="A62" s="44" t="s">
        <v>147</v>
      </c>
      <c r="B62" s="10" t="s">
        <v>244</v>
      </c>
      <c r="C62" s="45">
        <v>162557688240</v>
      </c>
      <c r="D62" s="45" t="e">
        <f>#REF!</f>
        <v>#REF!</v>
      </c>
      <c r="F62" s="21">
        <f>162557688240+250000000</f>
        <v>162807688240</v>
      </c>
      <c r="G62" s="72" t="e">
        <f>D62-F62</f>
        <v>#REF!</v>
      </c>
    </row>
    <row r="63" spans="1:7">
      <c r="A63" s="44" t="s">
        <v>147</v>
      </c>
      <c r="B63" s="10" t="s">
        <v>245</v>
      </c>
      <c r="C63" s="45">
        <v>713341500</v>
      </c>
      <c r="D63" s="45">
        <v>713341500</v>
      </c>
      <c r="F63" s="21">
        <v>713341500</v>
      </c>
      <c r="G63" s="72">
        <f>D63-F63</f>
        <v>0</v>
      </c>
    </row>
    <row r="64" spans="1:7">
      <c r="A64" s="44"/>
      <c r="B64" s="15" t="s">
        <v>148</v>
      </c>
      <c r="C64" s="50">
        <v>167988791740</v>
      </c>
      <c r="D64" s="50" t="e">
        <f>SUM(D62:D63)</f>
        <v>#REF!</v>
      </c>
      <c r="F64" s="79">
        <f>SUM(F62:F63)</f>
        <v>163521029740</v>
      </c>
      <c r="G64" s="72" t="e">
        <f>D64-F64</f>
        <v>#REF!</v>
      </c>
    </row>
    <row r="65" spans="1:7">
      <c r="A65" s="44"/>
      <c r="B65" s="14" t="s">
        <v>149</v>
      </c>
      <c r="C65" s="49">
        <v>1466143221728</v>
      </c>
      <c r="D65" s="49" t="e">
        <f>D55+D64</f>
        <v>#REF!</v>
      </c>
      <c r="F65" s="77">
        <f>F55+F64</f>
        <v>1461675459728</v>
      </c>
    </row>
    <row r="66" spans="1:7">
      <c r="A66" s="44"/>
      <c r="B66" s="14" t="s">
        <v>150</v>
      </c>
      <c r="C66" s="49">
        <v>100264321435</v>
      </c>
      <c r="D66" s="49">
        <v>101444513818</v>
      </c>
      <c r="F66" s="22">
        <v>101444513818</v>
      </c>
      <c r="G66" s="72">
        <f>D66-F66</f>
        <v>0</v>
      </c>
    </row>
    <row r="67" spans="1:7">
      <c r="A67" s="44" t="s">
        <v>151</v>
      </c>
      <c r="B67" s="8" t="s">
        <v>12</v>
      </c>
      <c r="C67" s="51"/>
      <c r="D67" s="45"/>
    </row>
    <row r="68" spans="1:7">
      <c r="A68" s="44" t="s">
        <v>152</v>
      </c>
      <c r="B68" s="9" t="s">
        <v>49</v>
      </c>
      <c r="C68" s="51"/>
      <c r="D68" s="51"/>
    </row>
    <row r="69" spans="1:7">
      <c r="A69" s="44" t="s">
        <v>153</v>
      </c>
      <c r="B69" s="10" t="s">
        <v>154</v>
      </c>
      <c r="C69" s="46">
        <v>169283609641</v>
      </c>
      <c r="D69" s="45">
        <v>169283609641</v>
      </c>
      <c r="F69" s="21">
        <v>169283609641</v>
      </c>
      <c r="G69" s="72">
        <f>D69-F69</f>
        <v>0</v>
      </c>
    </row>
    <row r="70" spans="1:7">
      <c r="A70" s="44" t="s">
        <v>155</v>
      </c>
      <c r="B70" s="10" t="s">
        <v>199</v>
      </c>
      <c r="C70" s="45">
        <v>28683393041</v>
      </c>
      <c r="D70" s="45">
        <v>28694671367</v>
      </c>
      <c r="F70" s="21">
        <v>28694671367</v>
      </c>
      <c r="G70" s="72">
        <f>D70-F70</f>
        <v>0</v>
      </c>
    </row>
    <row r="71" spans="1:7">
      <c r="A71" s="44" t="s">
        <v>156</v>
      </c>
      <c r="B71" s="10" t="s">
        <v>246</v>
      </c>
      <c r="C71" s="45">
        <v>154971838</v>
      </c>
      <c r="D71" s="45">
        <v>154971838</v>
      </c>
      <c r="F71" s="21">
        <v>154971838</v>
      </c>
      <c r="G71" s="72">
        <f>D71-F71</f>
        <v>0</v>
      </c>
    </row>
    <row r="72" spans="1:7">
      <c r="A72" s="44"/>
      <c r="B72" s="11" t="s">
        <v>157</v>
      </c>
      <c r="C72" s="49">
        <v>198121974520</v>
      </c>
      <c r="D72" s="49">
        <f>SUM(D69:D71)</f>
        <v>198133252846</v>
      </c>
      <c r="F72" s="22">
        <v>198133252846</v>
      </c>
      <c r="G72" s="72">
        <f>D72-F72</f>
        <v>0</v>
      </c>
    </row>
    <row r="73" spans="1:7">
      <c r="A73" s="44" t="s">
        <v>158</v>
      </c>
      <c r="B73" s="9" t="s">
        <v>50</v>
      </c>
      <c r="C73" s="52"/>
      <c r="D73" s="52"/>
    </row>
    <row r="74" spans="1:7">
      <c r="A74" s="44" t="s">
        <v>159</v>
      </c>
      <c r="B74" s="10" t="s">
        <v>200</v>
      </c>
      <c r="C74" s="53">
        <v>15000000000</v>
      </c>
      <c r="D74" s="53">
        <v>16146826442</v>
      </c>
      <c r="F74" s="21">
        <v>16146826442</v>
      </c>
      <c r="G74" s="72">
        <f t="shared" ref="G74:G79" si="2">D74-F74</f>
        <v>0</v>
      </c>
    </row>
    <row r="75" spans="1:7">
      <c r="A75" s="44" t="s">
        <v>155</v>
      </c>
      <c r="B75" s="10" t="s">
        <v>247</v>
      </c>
      <c r="C75" s="45">
        <v>18940000000</v>
      </c>
      <c r="D75" s="53">
        <v>18940000000</v>
      </c>
      <c r="F75" s="21">
        <v>18940000000</v>
      </c>
      <c r="G75" s="72">
        <f t="shared" si="2"/>
        <v>0</v>
      </c>
    </row>
    <row r="76" spans="1:7">
      <c r="A76" s="44" t="s">
        <v>160</v>
      </c>
      <c r="B76" s="10" t="s">
        <v>248</v>
      </c>
      <c r="C76" s="53">
        <v>63720746</v>
      </c>
      <c r="D76" s="53">
        <v>63720746</v>
      </c>
      <c r="F76" s="21">
        <v>63720746</v>
      </c>
      <c r="G76" s="72">
        <f t="shared" si="2"/>
        <v>0</v>
      </c>
    </row>
    <row r="77" spans="1:7">
      <c r="A77" s="44"/>
      <c r="B77" s="11" t="s">
        <v>161</v>
      </c>
      <c r="C77" s="54">
        <v>34003720746</v>
      </c>
      <c r="D77" s="54">
        <f>SUM(D74:D76)</f>
        <v>35150547188</v>
      </c>
      <c r="F77" s="80">
        <f>SUM(F74:F76)</f>
        <v>35150547188</v>
      </c>
      <c r="G77" s="72">
        <f t="shared" si="2"/>
        <v>0</v>
      </c>
    </row>
    <row r="78" spans="1:7">
      <c r="A78" s="44"/>
      <c r="B78" s="14" t="s">
        <v>162</v>
      </c>
      <c r="C78" s="54">
        <v>164118253774</v>
      </c>
      <c r="D78" s="54">
        <f>D72-D77</f>
        <v>162982705658</v>
      </c>
      <c r="F78" s="80">
        <f>F72-F77</f>
        <v>162982705658</v>
      </c>
      <c r="G78" s="72">
        <f t="shared" si="2"/>
        <v>0</v>
      </c>
    </row>
    <row r="79" spans="1:7">
      <c r="A79" s="55"/>
      <c r="B79" s="18" t="s">
        <v>163</v>
      </c>
      <c r="C79" s="56">
        <v>264382575209</v>
      </c>
      <c r="D79" s="56">
        <f>D66+D78</f>
        <v>264427219476</v>
      </c>
      <c r="F79" s="80">
        <f>F66+F78</f>
        <v>264427219476</v>
      </c>
      <c r="G79" s="72">
        <f t="shared" si="2"/>
        <v>0</v>
      </c>
    </row>
    <row r="80" spans="1:7">
      <c r="A80" s="55"/>
      <c r="B80" s="18"/>
      <c r="C80" s="56"/>
      <c r="D80" s="56"/>
    </row>
    <row r="81" spans="1:7">
      <c r="A81" s="55"/>
      <c r="B81" s="69" t="s">
        <v>304</v>
      </c>
      <c r="C81" s="56"/>
      <c r="D81" s="56"/>
    </row>
    <row r="82" spans="1:7">
      <c r="A82" s="44" t="s">
        <v>124</v>
      </c>
      <c r="B82" s="9" t="s">
        <v>305</v>
      </c>
      <c r="C82" s="45">
        <v>169283609641</v>
      </c>
      <c r="D82" s="45">
        <v>169283609641</v>
      </c>
      <c r="F82" s="26">
        <v>169283609641</v>
      </c>
      <c r="G82" s="72">
        <f>D82-F82</f>
        <v>0</v>
      </c>
    </row>
    <row r="83" spans="1:7">
      <c r="A83" s="44" t="s">
        <v>125</v>
      </c>
      <c r="B83" s="9" t="s">
        <v>307</v>
      </c>
      <c r="C83" s="45">
        <v>169283609641</v>
      </c>
      <c r="D83" s="45">
        <v>169283609641</v>
      </c>
      <c r="F83" s="27">
        <v>169283609641</v>
      </c>
      <c r="G83" s="72">
        <f>D83-F83</f>
        <v>0</v>
      </c>
    </row>
    <row r="84" spans="1:7">
      <c r="A84" s="57" t="s">
        <v>117</v>
      </c>
      <c r="B84" s="11" t="s">
        <v>306</v>
      </c>
      <c r="C84" s="49">
        <v>0</v>
      </c>
      <c r="D84" s="49">
        <v>0</v>
      </c>
    </row>
    <row r="85" spans="1:7">
      <c r="A85" s="44" t="s">
        <v>118</v>
      </c>
      <c r="B85" s="9" t="s">
        <v>308</v>
      </c>
      <c r="C85" s="45">
        <v>264382575209</v>
      </c>
      <c r="D85" s="45">
        <v>264427219476</v>
      </c>
      <c r="F85" s="27">
        <v>264427219476</v>
      </c>
      <c r="G85" s="72">
        <f>D85-F85</f>
        <v>0</v>
      </c>
    </row>
    <row r="86" spans="1:7">
      <c r="A86" s="57" t="s">
        <v>117</v>
      </c>
      <c r="B86" s="11" t="s">
        <v>306</v>
      </c>
      <c r="C86" s="49">
        <v>264382575209</v>
      </c>
      <c r="D86" s="49">
        <v>264427219476</v>
      </c>
      <c r="F86" s="27">
        <f>F85</f>
        <v>264427219476</v>
      </c>
      <c r="G86" s="72">
        <f>D86-F86</f>
        <v>0</v>
      </c>
    </row>
    <row r="87" spans="1:7">
      <c r="A87" s="44" t="s">
        <v>118</v>
      </c>
      <c r="B87" s="9" t="s">
        <v>309</v>
      </c>
      <c r="C87" s="45">
        <v>0</v>
      </c>
      <c r="D87" s="45">
        <v>0</v>
      </c>
    </row>
    <row r="88" spans="1:7">
      <c r="A88" s="44" t="s">
        <v>118</v>
      </c>
      <c r="B88" s="9" t="s">
        <v>310</v>
      </c>
      <c r="C88" s="45">
        <v>0</v>
      </c>
      <c r="D88" s="45">
        <v>0</v>
      </c>
    </row>
    <row r="89" spans="1:7">
      <c r="A89" s="57" t="s">
        <v>124</v>
      </c>
      <c r="B89" s="19" t="s">
        <v>311</v>
      </c>
      <c r="C89" s="49">
        <v>264382575209</v>
      </c>
      <c r="D89" s="49">
        <v>264427219476</v>
      </c>
      <c r="F89" s="26">
        <f>F85</f>
        <v>264427219476</v>
      </c>
      <c r="G89" s="72">
        <f>D89-F89</f>
        <v>0</v>
      </c>
    </row>
    <row r="90" spans="1:7">
      <c r="A90" s="55"/>
      <c r="B90" s="18"/>
      <c r="C90" s="56"/>
      <c r="D90" s="56"/>
    </row>
    <row r="91" spans="1:7">
      <c r="A91" s="55"/>
      <c r="B91" s="69" t="s">
        <v>312</v>
      </c>
      <c r="C91" s="56"/>
      <c r="D91" s="56"/>
    </row>
    <row r="92" spans="1:7">
      <c r="A92" s="58" t="s">
        <v>3</v>
      </c>
      <c r="B92" s="1" t="s">
        <v>13</v>
      </c>
      <c r="C92" s="59"/>
      <c r="D92" s="59"/>
    </row>
    <row r="93" spans="1:7">
      <c r="A93" s="44" t="s">
        <v>205</v>
      </c>
      <c r="B93" s="2" t="s">
        <v>14</v>
      </c>
      <c r="C93" s="49"/>
      <c r="D93" s="49"/>
    </row>
    <row r="94" spans="1:7">
      <c r="A94" s="44" t="s">
        <v>203</v>
      </c>
      <c r="B94" s="3" t="s">
        <v>15</v>
      </c>
      <c r="C94" s="45">
        <v>244477316993</v>
      </c>
      <c r="D94" s="45">
        <v>244479107397</v>
      </c>
      <c r="F94" s="28">
        <v>244479107397</v>
      </c>
      <c r="G94" s="72">
        <f>D94-F94</f>
        <v>0</v>
      </c>
    </row>
    <row r="95" spans="1:7">
      <c r="A95" s="44" t="s">
        <v>204</v>
      </c>
      <c r="B95" s="3" t="s">
        <v>16</v>
      </c>
      <c r="C95" s="45">
        <v>256757364</v>
      </c>
      <c r="D95" s="45">
        <v>196005743</v>
      </c>
      <c r="F95" s="28">
        <v>196005743</v>
      </c>
      <c r="G95" s="72">
        <f t="shared" ref="G95:G107" si="3">D95-F95</f>
        <v>0</v>
      </c>
    </row>
    <row r="96" spans="1:7">
      <c r="A96" s="44" t="s">
        <v>207</v>
      </c>
      <c r="B96" s="3" t="s">
        <v>65</v>
      </c>
      <c r="C96" s="45">
        <v>33975002</v>
      </c>
      <c r="D96" s="45">
        <v>34065666</v>
      </c>
      <c r="F96" s="28">
        <v>34065666</v>
      </c>
      <c r="G96" s="72">
        <f t="shared" si="3"/>
        <v>0</v>
      </c>
    </row>
    <row r="97" spans="1:7">
      <c r="A97" s="44" t="s">
        <v>208</v>
      </c>
      <c r="B97" s="3" t="s">
        <v>168</v>
      </c>
      <c r="C97" s="45">
        <v>1703088698</v>
      </c>
      <c r="D97" s="45">
        <v>1703088698</v>
      </c>
      <c r="F97" s="28">
        <v>1703088698</v>
      </c>
      <c r="G97" s="72">
        <f t="shared" si="3"/>
        <v>0</v>
      </c>
    </row>
    <row r="98" spans="1:7">
      <c r="A98" s="44" t="s">
        <v>209</v>
      </c>
      <c r="B98" s="3" t="s">
        <v>210</v>
      </c>
      <c r="C98" s="45">
        <v>7095678207</v>
      </c>
      <c r="D98" s="45">
        <v>7095678207</v>
      </c>
      <c r="F98" s="28">
        <v>7095678207</v>
      </c>
      <c r="G98" s="72">
        <f t="shared" si="3"/>
        <v>0</v>
      </c>
    </row>
    <row r="99" spans="1:7">
      <c r="A99" s="44" t="s">
        <v>216</v>
      </c>
      <c r="B99" s="3" t="s">
        <v>215</v>
      </c>
      <c r="C99" s="45">
        <v>1225174296</v>
      </c>
      <c r="D99" s="45" t="e">
        <f>#REF!</f>
        <v>#REF!</v>
      </c>
      <c r="F99" s="28">
        <v>5734113258</v>
      </c>
      <c r="G99" s="72" t="e">
        <f t="shared" si="3"/>
        <v>#REF!</v>
      </c>
    </row>
    <row r="100" spans="1:7">
      <c r="A100" s="44" t="s">
        <v>217</v>
      </c>
      <c r="B100" s="3" t="s">
        <v>167</v>
      </c>
      <c r="C100" s="46">
        <v>20000000000</v>
      </c>
      <c r="D100" s="46">
        <v>20000000000</v>
      </c>
      <c r="F100" s="28">
        <v>20000000000</v>
      </c>
      <c r="G100" s="72">
        <f t="shared" si="3"/>
        <v>0</v>
      </c>
    </row>
    <row r="101" spans="1:7">
      <c r="A101" s="44" t="s">
        <v>218</v>
      </c>
      <c r="B101" s="3" t="s">
        <v>226</v>
      </c>
      <c r="C101" s="46">
        <v>11518889227</v>
      </c>
      <c r="D101" s="46">
        <v>17569435211</v>
      </c>
      <c r="F101" s="28">
        <v>17569435211</v>
      </c>
      <c r="G101" s="72">
        <f t="shared" si="3"/>
        <v>0</v>
      </c>
    </row>
    <row r="102" spans="1:7">
      <c r="A102" s="44"/>
      <c r="B102" s="3" t="s">
        <v>211</v>
      </c>
      <c r="C102" s="45">
        <v>-1273697247</v>
      </c>
      <c r="D102" s="45" t="e">
        <f>#REF!</f>
        <v>#REF!</v>
      </c>
      <c r="F102" s="28">
        <v>-691718049</v>
      </c>
      <c r="G102" s="72" t="e">
        <f t="shared" si="3"/>
        <v>#REF!</v>
      </c>
    </row>
    <row r="103" spans="1:7">
      <c r="A103" s="44" t="s">
        <v>219</v>
      </c>
      <c r="B103" s="3" t="s">
        <v>212</v>
      </c>
      <c r="C103" s="46">
        <v>482312215.5</v>
      </c>
      <c r="D103" s="46">
        <v>482312215.5</v>
      </c>
      <c r="F103" s="28">
        <v>482312215.5</v>
      </c>
      <c r="G103" s="72">
        <f t="shared" si="3"/>
        <v>0</v>
      </c>
    </row>
    <row r="104" spans="1:7">
      <c r="A104" s="44" t="s">
        <v>220</v>
      </c>
      <c r="B104" s="3" t="s">
        <v>17</v>
      </c>
      <c r="C104" s="45">
        <v>17813483071.240002</v>
      </c>
      <c r="D104" s="45" t="e">
        <f>#REF!</f>
        <v>#REF!</v>
      </c>
      <c r="F104" s="28">
        <v>19455300009.439999</v>
      </c>
      <c r="G104" s="72" t="e">
        <f t="shared" si="3"/>
        <v>#REF!</v>
      </c>
    </row>
    <row r="105" spans="1:7">
      <c r="A105" s="44"/>
      <c r="B105" s="4" t="s">
        <v>66</v>
      </c>
      <c r="C105" s="49">
        <v>303332977826.73999</v>
      </c>
      <c r="D105" s="49" t="e">
        <f>SUM(D94:D104)</f>
        <v>#REF!</v>
      </c>
      <c r="F105" s="29">
        <f>SUM(F94:F104)</f>
        <v>316057388355.94</v>
      </c>
      <c r="G105" s="72" t="e">
        <f>D105-F105</f>
        <v>#REF!</v>
      </c>
    </row>
    <row r="106" spans="1:7">
      <c r="A106" s="44" t="s">
        <v>67</v>
      </c>
      <c r="B106" s="2" t="s">
        <v>6</v>
      </c>
      <c r="C106" s="46"/>
      <c r="D106" s="45"/>
      <c r="G106" s="72">
        <f t="shared" si="3"/>
        <v>0</v>
      </c>
    </row>
    <row r="107" spans="1:7">
      <c r="A107" s="44" t="s">
        <v>68</v>
      </c>
      <c r="B107" s="3" t="s">
        <v>214</v>
      </c>
      <c r="C107" s="46">
        <v>0</v>
      </c>
      <c r="D107" s="46">
        <v>0</v>
      </c>
      <c r="F107" s="30">
        <v>0</v>
      </c>
      <c r="G107" s="72">
        <f t="shared" si="3"/>
        <v>0</v>
      </c>
    </row>
    <row r="108" spans="1:7">
      <c r="A108" s="57"/>
      <c r="B108" s="4" t="s">
        <v>165</v>
      </c>
      <c r="C108" s="60">
        <v>0</v>
      </c>
      <c r="D108" s="60">
        <v>0</v>
      </c>
      <c r="F108" s="70">
        <v>0</v>
      </c>
    </row>
    <row r="109" spans="1:7">
      <c r="A109" s="44" t="s">
        <v>69</v>
      </c>
      <c r="B109" s="3" t="s">
        <v>70</v>
      </c>
      <c r="C109" s="46">
        <v>163028336334.53</v>
      </c>
      <c r="D109" s="46">
        <v>163028336334.53</v>
      </c>
      <c r="F109" s="28">
        <v>163028336334.53</v>
      </c>
      <c r="G109" s="72">
        <f>D109-F109</f>
        <v>0</v>
      </c>
    </row>
    <row r="110" spans="1:7">
      <c r="A110" s="44"/>
      <c r="B110" s="4" t="s">
        <v>56</v>
      </c>
      <c r="C110" s="49">
        <v>163028336334.53</v>
      </c>
      <c r="D110" s="49">
        <f>D109</f>
        <v>163028336334.53</v>
      </c>
      <c r="F110" s="31">
        <f>F109</f>
        <v>163028336334.53</v>
      </c>
      <c r="G110" s="72">
        <f>D110-F110</f>
        <v>0</v>
      </c>
    </row>
    <row r="111" spans="1:7">
      <c r="A111" s="44"/>
      <c r="B111" s="4" t="s">
        <v>71</v>
      </c>
      <c r="C111" s="49">
        <v>163028336334.53</v>
      </c>
      <c r="D111" s="49">
        <f>D110</f>
        <v>163028336334.53</v>
      </c>
      <c r="F111" s="32">
        <f>F110</f>
        <v>163028336334.53</v>
      </c>
    </row>
    <row r="112" spans="1:7">
      <c r="A112" s="44" t="s">
        <v>72</v>
      </c>
      <c r="B112" s="2" t="s">
        <v>19</v>
      </c>
      <c r="C112" s="45"/>
      <c r="D112" s="45"/>
      <c r="F112" s="28"/>
    </row>
    <row r="113" spans="1:7">
      <c r="A113" s="44" t="s">
        <v>73</v>
      </c>
      <c r="B113" s="3" t="s">
        <v>2</v>
      </c>
      <c r="C113" s="45">
        <v>417224619195</v>
      </c>
      <c r="D113" s="45">
        <v>420474535195</v>
      </c>
      <c r="F113" s="75">
        <v>420474535195</v>
      </c>
      <c r="G113" s="72">
        <f>D113-F113</f>
        <v>0</v>
      </c>
    </row>
    <row r="114" spans="1:7">
      <c r="A114" s="44" t="s">
        <v>74</v>
      </c>
      <c r="B114" s="3" t="s">
        <v>20</v>
      </c>
      <c r="C114" s="45">
        <v>281639668241</v>
      </c>
      <c r="D114" s="45">
        <v>281639668241</v>
      </c>
      <c r="F114" s="28">
        <v>281639668241</v>
      </c>
      <c r="G114" s="72">
        <f t="shared" ref="G114:G119" si="4">D114-F114</f>
        <v>0</v>
      </c>
    </row>
    <row r="115" spans="1:7">
      <c r="A115" s="44" t="s">
        <v>75</v>
      </c>
      <c r="B115" s="3" t="s">
        <v>21</v>
      </c>
      <c r="C115" s="45">
        <v>637338882723</v>
      </c>
      <c r="D115" s="45">
        <v>637338882723</v>
      </c>
      <c r="F115" s="28">
        <v>637338882723</v>
      </c>
      <c r="G115" s="72">
        <f t="shared" si="4"/>
        <v>0</v>
      </c>
    </row>
    <row r="116" spans="1:7">
      <c r="A116" s="44" t="s">
        <v>76</v>
      </c>
      <c r="B116" s="3" t="s">
        <v>51</v>
      </c>
      <c r="C116" s="45">
        <v>747657668675</v>
      </c>
      <c r="D116" s="45">
        <v>747657668675</v>
      </c>
      <c r="F116" s="28">
        <v>747657668675</v>
      </c>
      <c r="G116" s="72">
        <f t="shared" si="4"/>
        <v>0</v>
      </c>
    </row>
    <row r="117" spans="1:7">
      <c r="A117" s="44" t="s">
        <v>77</v>
      </c>
      <c r="B117" s="3" t="s">
        <v>22</v>
      </c>
      <c r="C117" s="45">
        <v>42677703614</v>
      </c>
      <c r="D117" s="45">
        <v>42677703614</v>
      </c>
      <c r="F117" s="28">
        <v>42677703614</v>
      </c>
      <c r="G117" s="72">
        <f t="shared" si="4"/>
        <v>0</v>
      </c>
    </row>
    <row r="118" spans="1:7">
      <c r="A118" s="44" t="s">
        <v>78</v>
      </c>
      <c r="B118" s="3" t="s">
        <v>79</v>
      </c>
      <c r="C118" s="45">
        <v>8043302023</v>
      </c>
      <c r="D118" s="45">
        <v>6279438073</v>
      </c>
      <c r="F118" s="28">
        <v>6279438073</v>
      </c>
      <c r="G118" s="72">
        <f t="shared" si="4"/>
        <v>0</v>
      </c>
    </row>
    <row r="119" spans="1:7">
      <c r="A119" s="44" t="s">
        <v>78</v>
      </c>
      <c r="B119" s="3" t="s">
        <v>181</v>
      </c>
      <c r="C119" s="45">
        <v>-711488932749.37</v>
      </c>
      <c r="D119" s="45">
        <v>-711488932749.37</v>
      </c>
      <c r="F119" s="28">
        <v>-711488932749.37</v>
      </c>
      <c r="G119" s="72">
        <f t="shared" si="4"/>
        <v>0</v>
      </c>
    </row>
    <row r="120" spans="1:7">
      <c r="A120" s="44"/>
      <c r="B120" s="4" t="s">
        <v>80</v>
      </c>
      <c r="C120" s="49">
        <v>1423092911721.6299</v>
      </c>
      <c r="D120" s="49">
        <f>SUM(D113:D119)</f>
        <v>1424578963771.6299</v>
      </c>
      <c r="F120" s="77">
        <f>SUM(F113:F119)</f>
        <v>1424578963771.6299</v>
      </c>
    </row>
    <row r="121" spans="1:7">
      <c r="A121" s="44" t="s">
        <v>72</v>
      </c>
      <c r="B121" s="2" t="s">
        <v>182</v>
      </c>
      <c r="C121" s="45"/>
      <c r="D121" s="45"/>
      <c r="F121" s="28"/>
    </row>
    <row r="122" spans="1:7">
      <c r="A122" s="44" t="s">
        <v>73</v>
      </c>
      <c r="B122" s="3" t="s">
        <v>221</v>
      </c>
      <c r="C122" s="45">
        <v>13824606959</v>
      </c>
      <c r="D122" s="45">
        <v>15082297878</v>
      </c>
      <c r="F122" s="28">
        <v>15082297878</v>
      </c>
      <c r="G122" s="72">
        <f>D122-F122</f>
        <v>0</v>
      </c>
    </row>
    <row r="123" spans="1:7">
      <c r="A123" s="44"/>
      <c r="B123" s="4" t="s">
        <v>222</v>
      </c>
      <c r="C123" s="49">
        <v>13824606959</v>
      </c>
      <c r="D123" s="49">
        <f>D122</f>
        <v>15082297878</v>
      </c>
      <c r="F123" s="32">
        <f>F122</f>
        <v>15082297878</v>
      </c>
      <c r="G123" s="72">
        <f>D123-F123</f>
        <v>0</v>
      </c>
    </row>
    <row r="124" spans="1:7">
      <c r="A124" s="44" t="s">
        <v>81</v>
      </c>
      <c r="B124" s="2" t="s">
        <v>23</v>
      </c>
      <c r="C124" s="45"/>
      <c r="D124" s="45"/>
      <c r="F124" s="33"/>
    </row>
    <row r="125" spans="1:7">
      <c r="A125" s="44" t="s">
        <v>82</v>
      </c>
      <c r="B125" s="3" t="s">
        <v>223</v>
      </c>
      <c r="C125" s="45">
        <v>25638189</v>
      </c>
      <c r="D125" s="45">
        <v>25638189</v>
      </c>
      <c r="F125" s="28">
        <v>25638189</v>
      </c>
      <c r="G125" s="72">
        <f t="shared" ref="G125:G131" si="5">D125-F125</f>
        <v>0</v>
      </c>
    </row>
    <row r="126" spans="1:7">
      <c r="A126" s="44" t="s">
        <v>82</v>
      </c>
      <c r="B126" s="3" t="s">
        <v>24</v>
      </c>
      <c r="C126" s="45">
        <v>0</v>
      </c>
      <c r="D126" s="45">
        <v>0</v>
      </c>
      <c r="F126" s="34">
        <v>0</v>
      </c>
      <c r="G126" s="72">
        <f t="shared" si="5"/>
        <v>0</v>
      </c>
    </row>
    <row r="127" spans="1:7">
      <c r="A127" s="44" t="s">
        <v>83</v>
      </c>
      <c r="B127" s="3" t="s">
        <v>224</v>
      </c>
      <c r="C127" s="45">
        <v>0</v>
      </c>
      <c r="D127" s="45">
        <v>0</v>
      </c>
      <c r="F127" s="34">
        <v>0</v>
      </c>
      <c r="G127" s="72">
        <f t="shared" si="5"/>
        <v>0</v>
      </c>
    </row>
    <row r="128" spans="1:7">
      <c r="A128" s="44" t="s">
        <v>82</v>
      </c>
      <c r="B128" s="3" t="s">
        <v>225</v>
      </c>
      <c r="C128" s="45">
        <v>1769471083</v>
      </c>
      <c r="D128" s="45">
        <v>1769471083</v>
      </c>
      <c r="F128" s="28">
        <v>1769471083</v>
      </c>
      <c r="G128" s="72">
        <f t="shared" si="5"/>
        <v>0</v>
      </c>
    </row>
    <row r="129" spans="1:11">
      <c r="A129" s="44" t="s">
        <v>166</v>
      </c>
      <c r="B129" s="3" t="s">
        <v>169</v>
      </c>
      <c r="C129" s="45">
        <v>22154467357.450001</v>
      </c>
      <c r="D129" s="45" t="e">
        <f>#REF!</f>
        <v>#REF!</v>
      </c>
      <c r="F129" s="28">
        <v>26892591717</v>
      </c>
      <c r="G129" s="72" t="e">
        <f t="shared" si="5"/>
        <v>#REF!</v>
      </c>
    </row>
    <row r="130" spans="1:11">
      <c r="A130" s="44"/>
      <c r="B130" s="4" t="s">
        <v>84</v>
      </c>
      <c r="C130" s="49">
        <v>23949576629.450001</v>
      </c>
      <c r="D130" s="49" t="e">
        <f>SUM(D125:D129)</f>
        <v>#REF!</v>
      </c>
      <c r="F130" s="77">
        <f>SUM(F125:F129)</f>
        <v>28687700989</v>
      </c>
      <c r="G130" s="72" t="e">
        <f t="shared" si="5"/>
        <v>#REF!</v>
      </c>
    </row>
    <row r="131" spans="1:11">
      <c r="A131" s="44"/>
      <c r="B131" s="5" t="s">
        <v>85</v>
      </c>
      <c r="C131" s="49">
        <v>1927228409471.3499</v>
      </c>
      <c r="D131" s="49" t="e">
        <f>D130+D123+D120+D111+D105</f>
        <v>#REF!</v>
      </c>
      <c r="F131" s="77">
        <f>F130+F123+F120+F111+F105</f>
        <v>1947434687329.0999</v>
      </c>
      <c r="G131" s="72" t="e">
        <f t="shared" si="5"/>
        <v>#REF!</v>
      </c>
    </row>
    <row r="132" spans="1:11">
      <c r="A132" s="44" t="s">
        <v>0</v>
      </c>
      <c r="B132" s="6" t="s">
        <v>26</v>
      </c>
      <c r="C132" s="45"/>
      <c r="D132" s="45"/>
      <c r="F132" s="28"/>
    </row>
    <row r="133" spans="1:11">
      <c r="A133" s="44" t="s">
        <v>86</v>
      </c>
      <c r="B133" s="2" t="s">
        <v>27</v>
      </c>
      <c r="C133" s="45"/>
      <c r="D133" s="45"/>
      <c r="F133" s="28"/>
    </row>
    <row r="134" spans="1:11">
      <c r="A134" s="44" t="s">
        <v>87</v>
      </c>
      <c r="B134" s="3" t="s">
        <v>88</v>
      </c>
      <c r="C134" s="45">
        <v>8791403635</v>
      </c>
      <c r="D134" s="45">
        <v>8785403635</v>
      </c>
      <c r="F134" s="28">
        <v>8785403635</v>
      </c>
      <c r="G134" s="72">
        <f t="shared" ref="G134:G139" si="6">D134-F134</f>
        <v>0</v>
      </c>
    </row>
    <row r="135" spans="1:11">
      <c r="A135" s="44" t="s">
        <v>89</v>
      </c>
      <c r="B135" s="3" t="s">
        <v>227</v>
      </c>
      <c r="C135" s="61">
        <v>1913390</v>
      </c>
      <c r="D135" s="61" t="e">
        <f>#REF!</f>
        <v>#REF!</v>
      </c>
      <c r="F135" s="28">
        <v>1913393</v>
      </c>
      <c r="G135" s="72" t="e">
        <f t="shared" si="6"/>
        <v>#REF!</v>
      </c>
    </row>
    <row r="136" spans="1:11">
      <c r="A136" s="44" t="s">
        <v>89</v>
      </c>
      <c r="B136" s="3" t="s">
        <v>171</v>
      </c>
      <c r="C136" s="61">
        <v>31860374</v>
      </c>
      <c r="D136" s="61">
        <v>31860374</v>
      </c>
      <c r="F136" s="28">
        <v>31860374</v>
      </c>
      <c r="G136" s="72">
        <f t="shared" si="6"/>
        <v>0</v>
      </c>
    </row>
    <row r="137" spans="1:11">
      <c r="A137" s="44" t="s">
        <v>170</v>
      </c>
      <c r="B137" s="3" t="s">
        <v>228</v>
      </c>
      <c r="C137" s="61">
        <v>23973495</v>
      </c>
      <c r="D137" s="61">
        <v>582245042.50999999</v>
      </c>
      <c r="F137" s="28">
        <v>582245042.50999999</v>
      </c>
      <c r="G137" s="72">
        <f t="shared" si="6"/>
        <v>0</v>
      </c>
    </row>
    <row r="138" spans="1:11">
      <c r="A138" s="44" t="s">
        <v>170</v>
      </c>
      <c r="B138" s="3" t="s">
        <v>229</v>
      </c>
      <c r="C138" s="61">
        <v>6136181774</v>
      </c>
      <c r="D138" s="61" t="e">
        <f>#REF!</f>
        <v>#REF!</v>
      </c>
      <c r="F138" s="28">
        <v>6129079682</v>
      </c>
      <c r="G138" s="72" t="e">
        <f t="shared" si="6"/>
        <v>#REF!</v>
      </c>
    </row>
    <row r="139" spans="1:11">
      <c r="A139" s="44" t="s">
        <v>170</v>
      </c>
      <c r="B139" s="3" t="s">
        <v>28</v>
      </c>
      <c r="C139" s="61">
        <v>841893199</v>
      </c>
      <c r="D139" s="61">
        <v>841893199</v>
      </c>
      <c r="F139" s="28">
        <v>841893199</v>
      </c>
      <c r="G139" s="72">
        <f t="shared" si="6"/>
        <v>0</v>
      </c>
      <c r="K139" s="71"/>
    </row>
    <row r="140" spans="1:11">
      <c r="A140" s="44"/>
      <c r="B140" s="4" t="s">
        <v>90</v>
      </c>
      <c r="C140" s="62">
        <v>15827225867</v>
      </c>
      <c r="D140" s="62" t="e">
        <f>SUM(D134:D139)</f>
        <v>#REF!</v>
      </c>
      <c r="F140" s="81">
        <f>SUM(F134:F139)</f>
        <v>16372395325.51</v>
      </c>
    </row>
    <row r="141" spans="1:11">
      <c r="A141" s="44" t="s">
        <v>91</v>
      </c>
      <c r="B141" s="2" t="s">
        <v>29</v>
      </c>
      <c r="C141" s="61"/>
      <c r="D141" s="45"/>
      <c r="F141" s="28"/>
    </row>
    <row r="142" spans="1:11">
      <c r="A142" s="44" t="s">
        <v>89</v>
      </c>
      <c r="B142" s="3" t="s">
        <v>231</v>
      </c>
      <c r="C142" s="61">
        <v>0</v>
      </c>
      <c r="D142" s="61">
        <v>0</v>
      </c>
      <c r="F142" s="28"/>
    </row>
    <row r="143" spans="1:11">
      <c r="A143" s="44" t="s">
        <v>170</v>
      </c>
      <c r="B143" s="3" t="s">
        <v>183</v>
      </c>
      <c r="C143" s="61">
        <v>6051007483</v>
      </c>
      <c r="D143" s="61">
        <v>6051007483</v>
      </c>
      <c r="F143" s="28">
        <v>6051007483</v>
      </c>
      <c r="G143" s="72">
        <f>D143-F144</f>
        <v>0</v>
      </c>
    </row>
    <row r="144" spans="1:11">
      <c r="A144" s="44"/>
      <c r="B144" s="4" t="s">
        <v>92</v>
      </c>
      <c r="C144" s="62">
        <v>6051007483</v>
      </c>
      <c r="D144" s="61">
        <f>D143</f>
        <v>6051007483</v>
      </c>
      <c r="F144" s="28">
        <f>F143</f>
        <v>6051007483</v>
      </c>
    </row>
    <row r="145" spans="1:7">
      <c r="A145" s="44"/>
      <c r="B145" s="5" t="s">
        <v>93</v>
      </c>
      <c r="C145" s="49">
        <v>21878233350</v>
      </c>
      <c r="D145" s="49" t="e">
        <f>D140+D144</f>
        <v>#REF!</v>
      </c>
      <c r="F145" s="77">
        <f>F140+F144</f>
        <v>22423402808.510002</v>
      </c>
    </row>
    <row r="146" spans="1:7">
      <c r="A146" s="57" t="s">
        <v>1</v>
      </c>
      <c r="B146" s="7" t="s">
        <v>94</v>
      </c>
      <c r="C146" s="62"/>
      <c r="D146" s="49"/>
      <c r="F146" s="33"/>
    </row>
    <row r="147" spans="1:7">
      <c r="A147" s="44" t="s">
        <v>95</v>
      </c>
      <c r="B147" s="2" t="s">
        <v>232</v>
      </c>
      <c r="C147" s="61">
        <v>1905350176121.3499</v>
      </c>
      <c r="D147" s="45" t="e">
        <f>D218</f>
        <v>#REF!</v>
      </c>
      <c r="F147" s="31">
        <f>F218</f>
        <v>1925011284520.5901</v>
      </c>
    </row>
    <row r="148" spans="1:7">
      <c r="A148" s="44"/>
      <c r="B148" s="5" t="s">
        <v>96</v>
      </c>
      <c r="C148" s="49">
        <v>1905350176121.3499</v>
      </c>
      <c r="D148" s="49" t="e">
        <f>D147</f>
        <v>#REF!</v>
      </c>
      <c r="F148" s="31">
        <f>F147</f>
        <v>1925011284520.5901</v>
      </c>
    </row>
    <row r="149" spans="1:7">
      <c r="A149" s="44"/>
      <c r="B149" s="5" t="s">
        <v>97</v>
      </c>
      <c r="C149" s="49">
        <v>1927228409471.3499</v>
      </c>
      <c r="D149" s="49" t="e">
        <f>D148+D145</f>
        <v>#REF!</v>
      </c>
      <c r="F149" s="32">
        <f>F148+F145</f>
        <v>1947434687329.1001</v>
      </c>
    </row>
    <row r="150" spans="1:7">
      <c r="A150" s="44"/>
      <c r="B150" s="5"/>
      <c r="C150" s="49"/>
      <c r="D150" s="49"/>
      <c r="F150" s="35"/>
    </row>
    <row r="151" spans="1:7">
      <c r="A151" s="55"/>
      <c r="B151" s="69" t="s">
        <v>249</v>
      </c>
      <c r="C151" s="56"/>
      <c r="D151" s="56"/>
      <c r="F151" s="33"/>
    </row>
    <row r="152" spans="1:7">
      <c r="A152" s="44" t="s">
        <v>98</v>
      </c>
      <c r="B152" s="8" t="s">
        <v>251</v>
      </c>
      <c r="C152" s="45"/>
      <c r="D152" s="45"/>
      <c r="F152" s="28"/>
    </row>
    <row r="153" spans="1:7">
      <c r="A153" s="44" t="s">
        <v>99</v>
      </c>
      <c r="B153" s="9" t="s">
        <v>252</v>
      </c>
      <c r="C153" s="45"/>
      <c r="D153" s="45"/>
      <c r="F153" s="28"/>
    </row>
    <row r="154" spans="1:7">
      <c r="A154" s="44" t="s">
        <v>100</v>
      </c>
      <c r="B154" s="10" t="s">
        <v>250</v>
      </c>
      <c r="C154" s="46">
        <v>40688085159</v>
      </c>
      <c r="D154" s="46">
        <v>41729314005.889999</v>
      </c>
      <c r="F154" s="21">
        <v>41729314005.889999</v>
      </c>
      <c r="G154" s="72">
        <f>D154-F154</f>
        <v>0</v>
      </c>
    </row>
    <row r="155" spans="1:7">
      <c r="A155" s="44" t="s">
        <v>101</v>
      </c>
      <c r="B155" s="10" t="s">
        <v>253</v>
      </c>
      <c r="C155" s="45">
        <v>32185073943</v>
      </c>
      <c r="D155" s="45" t="e">
        <f>#REF!</f>
        <v>#REF!</v>
      </c>
      <c r="F155" s="21">
        <v>31835929908.600002</v>
      </c>
      <c r="G155" s="72" t="e">
        <f>D155-F155</f>
        <v>#REF!</v>
      </c>
    </row>
    <row r="156" spans="1:7">
      <c r="A156" s="44" t="s">
        <v>102</v>
      </c>
      <c r="B156" s="10" t="s">
        <v>254</v>
      </c>
      <c r="C156" s="46">
        <v>30456561385.729996</v>
      </c>
      <c r="D156" s="46">
        <v>30456561385.729996</v>
      </c>
      <c r="F156" s="21">
        <v>30456561385.73</v>
      </c>
      <c r="G156" s="72">
        <f>D156-F156</f>
        <v>0</v>
      </c>
    </row>
    <row r="157" spans="1:7">
      <c r="A157" s="44" t="s">
        <v>103</v>
      </c>
      <c r="B157" s="10" t="s">
        <v>255</v>
      </c>
      <c r="C157" s="46">
        <v>132721953519</v>
      </c>
      <c r="D157" s="46" t="e">
        <f>#REF!</f>
        <v>#REF!</v>
      </c>
      <c r="F157" s="21">
        <v>134042030445</v>
      </c>
      <c r="G157" s="72" t="e">
        <f t="shared" ref="G157:G180" si="7">D157-F157</f>
        <v>#REF!</v>
      </c>
    </row>
    <row r="158" spans="1:7">
      <c r="A158" s="44"/>
      <c r="B158" s="11" t="s">
        <v>104</v>
      </c>
      <c r="C158" s="60">
        <v>236051674006.72998</v>
      </c>
      <c r="D158" s="60" t="e">
        <f>SUM(D154:D157)</f>
        <v>#REF!</v>
      </c>
      <c r="F158" s="22">
        <f>SUM(F154:F157)</f>
        <v>238063835745.22</v>
      </c>
      <c r="G158" s="72" t="e">
        <f t="shared" si="7"/>
        <v>#REF!</v>
      </c>
    </row>
    <row r="159" spans="1:7">
      <c r="A159" s="44" t="s">
        <v>105</v>
      </c>
      <c r="B159" s="9" t="s">
        <v>31</v>
      </c>
      <c r="C159" s="46"/>
      <c r="D159" s="45"/>
      <c r="F159" s="33"/>
      <c r="G159" s="72">
        <f t="shared" si="7"/>
        <v>0</v>
      </c>
    </row>
    <row r="160" spans="1:7">
      <c r="A160" s="44" t="s">
        <v>106</v>
      </c>
      <c r="B160" s="10" t="s">
        <v>256</v>
      </c>
      <c r="C160" s="45"/>
      <c r="D160" s="45"/>
      <c r="F160" s="28"/>
      <c r="G160" s="72">
        <f t="shared" si="7"/>
        <v>0</v>
      </c>
    </row>
    <row r="161" spans="1:7">
      <c r="A161" s="44" t="s">
        <v>108</v>
      </c>
      <c r="B161" s="12" t="s">
        <v>43</v>
      </c>
      <c r="C161" s="45">
        <v>17263378750</v>
      </c>
      <c r="D161" s="45">
        <v>17263378750</v>
      </c>
      <c r="F161" s="21"/>
    </row>
    <row r="162" spans="1:7">
      <c r="A162" s="44" t="s">
        <v>109</v>
      </c>
      <c r="B162" s="12" t="s">
        <v>257</v>
      </c>
      <c r="C162" s="45">
        <v>6628446005</v>
      </c>
      <c r="D162" s="45">
        <v>6628446005</v>
      </c>
      <c r="F162" s="21"/>
    </row>
    <row r="163" spans="1:7">
      <c r="A163" s="44" t="s">
        <v>110</v>
      </c>
      <c r="B163" s="12" t="s">
        <v>9</v>
      </c>
      <c r="C163" s="45">
        <v>805222229000</v>
      </c>
      <c r="D163" s="45">
        <v>805222229000</v>
      </c>
      <c r="F163" s="21"/>
    </row>
    <row r="164" spans="1:7">
      <c r="A164" s="44" t="s">
        <v>111</v>
      </c>
      <c r="B164" s="12" t="s">
        <v>10</v>
      </c>
      <c r="C164" s="45">
        <v>72251830000</v>
      </c>
      <c r="D164" s="45">
        <v>72251830000</v>
      </c>
      <c r="F164" s="21"/>
    </row>
    <row r="165" spans="1:7">
      <c r="A165" s="44"/>
      <c r="B165" s="13" t="s">
        <v>258</v>
      </c>
      <c r="C165" s="49">
        <v>901365883755</v>
      </c>
      <c r="D165" s="49">
        <v>901365883755</v>
      </c>
      <c r="F165" s="21">
        <v>901365883755</v>
      </c>
      <c r="G165" s="72">
        <f t="shared" si="7"/>
        <v>0</v>
      </c>
    </row>
    <row r="166" spans="1:7">
      <c r="A166" s="44" t="s">
        <v>113</v>
      </c>
      <c r="B166" s="10" t="s">
        <v>259</v>
      </c>
      <c r="C166" s="45"/>
      <c r="D166" s="45"/>
      <c r="F166" s="33"/>
      <c r="G166" s="72">
        <f t="shared" si="7"/>
        <v>0</v>
      </c>
    </row>
    <row r="167" spans="1:7">
      <c r="A167" s="44" t="s">
        <v>115</v>
      </c>
      <c r="B167" s="12" t="s">
        <v>40</v>
      </c>
      <c r="C167" s="45">
        <v>249255085000</v>
      </c>
      <c r="D167" s="45">
        <v>249255085000</v>
      </c>
      <c r="F167" s="28"/>
    </row>
    <row r="168" spans="1:7">
      <c r="A168" s="44"/>
      <c r="B168" s="13" t="s">
        <v>116</v>
      </c>
      <c r="C168" s="49">
        <v>249255085000</v>
      </c>
      <c r="D168" s="49">
        <v>249255085000</v>
      </c>
      <c r="F168" s="21">
        <v>249255085000</v>
      </c>
      <c r="G168" s="72">
        <f t="shared" si="7"/>
        <v>0</v>
      </c>
    </row>
    <row r="169" spans="1:7">
      <c r="A169" s="44" t="s">
        <v>117</v>
      </c>
      <c r="B169" s="10" t="s">
        <v>261</v>
      </c>
      <c r="C169" s="45"/>
      <c r="D169" s="45"/>
      <c r="F169" s="29"/>
      <c r="G169" s="72">
        <f t="shared" si="7"/>
        <v>0</v>
      </c>
    </row>
    <row r="170" spans="1:7">
      <c r="A170" s="44" t="s">
        <v>118</v>
      </c>
      <c r="B170" s="12" t="s">
        <v>4</v>
      </c>
      <c r="C170" s="45">
        <v>91414187161</v>
      </c>
      <c r="D170" s="45">
        <v>96238989785</v>
      </c>
    </row>
    <row r="171" spans="1:7">
      <c r="A171" s="44"/>
      <c r="B171" s="13" t="s">
        <v>234</v>
      </c>
      <c r="C171" s="49">
        <v>91414187161</v>
      </c>
      <c r="D171" s="49">
        <v>96238989785</v>
      </c>
      <c r="F171" s="21">
        <v>96238989785</v>
      </c>
      <c r="G171" s="72">
        <f t="shared" si="7"/>
        <v>0</v>
      </c>
    </row>
    <row r="172" spans="1:7">
      <c r="A172" s="44" t="s">
        <v>117</v>
      </c>
      <c r="B172" s="10" t="s">
        <v>235</v>
      </c>
      <c r="C172" s="45"/>
      <c r="D172" s="45"/>
      <c r="G172" s="72">
        <f t="shared" si="7"/>
        <v>0</v>
      </c>
    </row>
    <row r="173" spans="1:7">
      <c r="A173" s="44" t="s">
        <v>118</v>
      </c>
      <c r="B173" s="12" t="s">
        <v>236</v>
      </c>
      <c r="C173" s="45">
        <v>34696821683</v>
      </c>
      <c r="D173" s="45">
        <v>34696821683</v>
      </c>
    </row>
    <row r="174" spans="1:7">
      <c r="A174" s="44"/>
      <c r="B174" s="13" t="s">
        <v>237</v>
      </c>
      <c r="C174" s="49">
        <v>34696821683</v>
      </c>
      <c r="D174" s="49">
        <v>34696821683</v>
      </c>
      <c r="F174" s="21">
        <v>34696821683</v>
      </c>
      <c r="G174" s="72">
        <f t="shared" si="7"/>
        <v>0</v>
      </c>
    </row>
    <row r="175" spans="1:7">
      <c r="A175" s="44"/>
      <c r="B175" s="11" t="s">
        <v>119</v>
      </c>
      <c r="C175" s="49">
        <v>1276731977599</v>
      </c>
      <c r="D175" s="49">
        <v>1281556780223</v>
      </c>
      <c r="F175" s="72">
        <v>1281556780223</v>
      </c>
      <c r="G175" s="72">
        <f t="shared" si="7"/>
        <v>0</v>
      </c>
    </row>
    <row r="176" spans="1:7">
      <c r="A176" s="44" t="s">
        <v>120</v>
      </c>
      <c r="B176" s="9" t="s">
        <v>260</v>
      </c>
      <c r="C176" s="45"/>
      <c r="D176" s="45"/>
      <c r="G176" s="72">
        <f t="shared" si="7"/>
        <v>0</v>
      </c>
    </row>
    <row r="177" spans="1:7">
      <c r="A177" s="44" t="s">
        <v>121</v>
      </c>
      <c r="B177" s="10" t="s">
        <v>262</v>
      </c>
      <c r="C177" s="45">
        <v>133804642517.96001</v>
      </c>
      <c r="D177" s="45" t="e">
        <f>#REF!</f>
        <v>#REF!</v>
      </c>
      <c r="F177" s="21">
        <v>138468632144.95999</v>
      </c>
      <c r="G177" s="72" t="e">
        <f t="shared" si="7"/>
        <v>#REF!</v>
      </c>
    </row>
    <row r="178" spans="1:7">
      <c r="A178" s="44" t="s">
        <v>164</v>
      </c>
      <c r="B178" s="10" t="s">
        <v>263</v>
      </c>
      <c r="C178" s="45">
        <v>66606973120</v>
      </c>
      <c r="D178" s="45">
        <v>66606973000</v>
      </c>
      <c r="F178" s="21">
        <v>66606973000</v>
      </c>
      <c r="G178" s="72">
        <f t="shared" si="7"/>
        <v>0</v>
      </c>
    </row>
    <row r="179" spans="1:7">
      <c r="A179" s="44"/>
      <c r="B179" s="11" t="s">
        <v>239</v>
      </c>
      <c r="C179" s="49">
        <v>200411615637.96002</v>
      </c>
      <c r="D179" s="49" t="e">
        <f>SUM(D177:D178)</f>
        <v>#REF!</v>
      </c>
      <c r="F179" s="22">
        <f>SUM(F177:F178)</f>
        <v>205075605144.95999</v>
      </c>
      <c r="G179" s="72" t="e">
        <f t="shared" si="7"/>
        <v>#REF!</v>
      </c>
    </row>
    <row r="180" spans="1:7">
      <c r="A180" s="44"/>
      <c r="B180" s="14" t="s">
        <v>122</v>
      </c>
      <c r="C180" s="50">
        <v>1713195267243.6899</v>
      </c>
      <c r="D180" s="50" t="e">
        <f>D179+D175+D158</f>
        <v>#REF!</v>
      </c>
      <c r="F180" s="36">
        <f>F179+F175+F158</f>
        <v>1724696221113.1799</v>
      </c>
      <c r="G180" s="72" t="e">
        <f t="shared" si="7"/>
        <v>#REF!</v>
      </c>
    </row>
    <row r="181" spans="1:7">
      <c r="A181" s="44" t="s">
        <v>123</v>
      </c>
      <c r="B181" s="8" t="s">
        <v>264</v>
      </c>
      <c r="C181" s="45"/>
      <c r="D181" s="45"/>
    </row>
    <row r="182" spans="1:7">
      <c r="A182" s="44" t="s">
        <v>124</v>
      </c>
      <c r="B182" s="9" t="s">
        <v>265</v>
      </c>
      <c r="C182" s="45"/>
      <c r="D182" s="45"/>
    </row>
    <row r="183" spans="1:7">
      <c r="A183" s="44" t="s">
        <v>125</v>
      </c>
      <c r="B183" s="10" t="s">
        <v>266</v>
      </c>
      <c r="C183" s="45">
        <v>762161372349</v>
      </c>
      <c r="D183" s="45" t="e">
        <f>#REF!</f>
        <v>#REF!</v>
      </c>
      <c r="F183" s="21">
        <v>816443946581</v>
      </c>
      <c r="G183" s="72" t="e">
        <f>D183-F183</f>
        <v>#REF!</v>
      </c>
    </row>
    <row r="184" spans="1:7">
      <c r="A184" s="44" t="s">
        <v>126</v>
      </c>
      <c r="B184" s="10" t="s">
        <v>288</v>
      </c>
      <c r="C184" s="45">
        <v>380392085165.89001</v>
      </c>
      <c r="D184" s="45" t="e">
        <f>#REF!</f>
        <v>#REF!</v>
      </c>
      <c r="F184" s="21">
        <v>300510678449.69</v>
      </c>
      <c r="G184" s="72" t="e">
        <f t="shared" ref="G184:G190" si="8">D184-F184</f>
        <v>#REF!</v>
      </c>
    </row>
    <row r="185" spans="1:7">
      <c r="A185" s="44" t="s">
        <v>128</v>
      </c>
      <c r="B185" s="10" t="s">
        <v>284</v>
      </c>
      <c r="C185" s="45">
        <v>9504569</v>
      </c>
      <c r="D185" s="45">
        <v>9504569</v>
      </c>
      <c r="F185" s="21">
        <v>9504569</v>
      </c>
      <c r="G185" s="72">
        <f t="shared" si="8"/>
        <v>0</v>
      </c>
    </row>
    <row r="186" spans="1:7">
      <c r="A186" s="44" t="s">
        <v>128</v>
      </c>
      <c r="B186" s="10" t="s">
        <v>285</v>
      </c>
      <c r="C186" s="45">
        <v>500000000</v>
      </c>
      <c r="D186" s="45">
        <v>500000000</v>
      </c>
      <c r="F186" s="21">
        <v>500000000</v>
      </c>
      <c r="G186" s="72">
        <f t="shared" si="8"/>
        <v>0</v>
      </c>
    </row>
    <row r="187" spans="1:7">
      <c r="A187" s="44" t="s">
        <v>130</v>
      </c>
      <c r="B187" s="10" t="s">
        <v>269</v>
      </c>
      <c r="C187" s="45">
        <v>20283592819</v>
      </c>
      <c r="D187" s="45" t="e">
        <f>#REF!</f>
        <v>#REF!</v>
      </c>
      <c r="F187" s="82">
        <v>41672101789</v>
      </c>
      <c r="G187" s="72" t="e">
        <f t="shared" si="8"/>
        <v>#REF!</v>
      </c>
    </row>
    <row r="188" spans="1:7">
      <c r="A188" s="44" t="s">
        <v>131</v>
      </c>
      <c r="B188" s="10" t="s">
        <v>132</v>
      </c>
      <c r="C188" s="45">
        <v>4167099977</v>
      </c>
      <c r="D188" s="45" t="e">
        <f>#REF!</f>
        <v>#REF!</v>
      </c>
      <c r="F188" s="82">
        <v>4432099977</v>
      </c>
      <c r="G188" s="72" t="e">
        <f t="shared" si="8"/>
        <v>#REF!</v>
      </c>
    </row>
    <row r="189" spans="1:7">
      <c r="A189" s="44" t="s">
        <v>130</v>
      </c>
      <c r="B189" s="10" t="s">
        <v>271</v>
      </c>
      <c r="C189" s="45">
        <v>92279748867</v>
      </c>
      <c r="D189" s="45">
        <v>92279748867</v>
      </c>
      <c r="F189" s="82">
        <v>92279748867</v>
      </c>
      <c r="G189" s="72">
        <f t="shared" si="8"/>
        <v>0</v>
      </c>
    </row>
    <row r="190" spans="1:7">
      <c r="A190" s="44" t="s">
        <v>130</v>
      </c>
      <c r="B190" s="10" t="s">
        <v>298</v>
      </c>
      <c r="C190" s="45">
        <v>684079273</v>
      </c>
      <c r="D190" s="45" t="e">
        <f>#REF!</f>
        <v>#REF!</v>
      </c>
      <c r="F190" s="82">
        <v>108048401</v>
      </c>
      <c r="G190" s="72" t="e">
        <f t="shared" si="8"/>
        <v>#REF!</v>
      </c>
    </row>
    <row r="191" spans="1:7">
      <c r="A191" s="44"/>
      <c r="B191" s="11" t="s">
        <v>270</v>
      </c>
      <c r="C191" s="49">
        <f>SUM(C183:C190)</f>
        <v>1260477483019.8901</v>
      </c>
      <c r="D191" s="49" t="e">
        <f>SUM(D183:D190)</f>
        <v>#REF!</v>
      </c>
      <c r="F191" s="23">
        <f>SUM(F183:F190)</f>
        <v>1255956128633.6899</v>
      </c>
    </row>
    <row r="192" spans="1:7">
      <c r="A192" s="44" t="s">
        <v>145</v>
      </c>
      <c r="B192" s="8" t="s">
        <v>289</v>
      </c>
      <c r="C192" s="45"/>
      <c r="D192" s="45"/>
    </row>
    <row r="193" spans="1:7">
      <c r="A193" s="44" t="s">
        <v>146</v>
      </c>
      <c r="B193" s="9" t="s">
        <v>290</v>
      </c>
      <c r="C193" s="45"/>
      <c r="D193" s="45"/>
    </row>
    <row r="194" spans="1:7">
      <c r="A194" s="44" t="s">
        <v>147</v>
      </c>
      <c r="B194" s="10" t="s">
        <v>272</v>
      </c>
      <c r="C194" s="45">
        <v>3274612000</v>
      </c>
      <c r="D194" s="45">
        <v>3274612000</v>
      </c>
      <c r="F194" s="21">
        <v>3274612000</v>
      </c>
      <c r="G194" s="72">
        <f>D194-F194</f>
        <v>0</v>
      </c>
    </row>
    <row r="195" spans="1:7">
      <c r="A195" s="44" t="s">
        <v>147</v>
      </c>
      <c r="B195" s="10" t="s">
        <v>273</v>
      </c>
      <c r="C195" s="45">
        <v>1193150000</v>
      </c>
      <c r="D195" s="45">
        <v>1193150000</v>
      </c>
      <c r="F195" s="21">
        <v>1193150000</v>
      </c>
      <c r="G195" s="72">
        <f t="shared" ref="G195:G209" si="9">D195-F195</f>
        <v>0</v>
      </c>
    </row>
    <row r="196" spans="1:7">
      <c r="A196" s="44" t="s">
        <v>146</v>
      </c>
      <c r="B196" s="9" t="s">
        <v>291</v>
      </c>
      <c r="C196" s="45"/>
      <c r="D196" s="45"/>
    </row>
    <row r="197" spans="1:7">
      <c r="A197" s="44" t="s">
        <v>147</v>
      </c>
      <c r="B197" s="10" t="s">
        <v>292</v>
      </c>
      <c r="C197" s="45">
        <v>0</v>
      </c>
      <c r="D197" s="45">
        <v>0</v>
      </c>
    </row>
    <row r="198" spans="1:7">
      <c r="A198" s="44" t="s">
        <v>147</v>
      </c>
      <c r="B198" s="10" t="s">
        <v>274</v>
      </c>
      <c r="C198" s="45">
        <v>162807688240</v>
      </c>
      <c r="D198" s="45">
        <v>162807688240</v>
      </c>
      <c r="F198" s="21">
        <v>162807688240</v>
      </c>
      <c r="G198" s="72">
        <f t="shared" si="9"/>
        <v>0</v>
      </c>
    </row>
    <row r="199" spans="1:7">
      <c r="A199" s="44" t="s">
        <v>147</v>
      </c>
      <c r="B199" s="10" t="s">
        <v>275</v>
      </c>
      <c r="C199" s="45">
        <v>713341500</v>
      </c>
      <c r="D199" s="45">
        <v>713341500</v>
      </c>
      <c r="F199" s="21">
        <v>713341500</v>
      </c>
      <c r="G199" s="72">
        <f t="shared" si="9"/>
        <v>0</v>
      </c>
    </row>
    <row r="200" spans="1:7">
      <c r="A200" s="44"/>
      <c r="B200" s="11" t="s">
        <v>299</v>
      </c>
      <c r="C200" s="49">
        <f>SUM(C194:C199)</f>
        <v>167988791740</v>
      </c>
      <c r="D200" s="49">
        <f>SUM(D194:D199)</f>
        <v>167988791740</v>
      </c>
      <c r="F200" s="49">
        <f>SUM(F194:F199)</f>
        <v>167988791740</v>
      </c>
      <c r="G200" s="72">
        <f t="shared" si="9"/>
        <v>0</v>
      </c>
    </row>
    <row r="201" spans="1:7">
      <c r="A201" s="44" t="s">
        <v>145</v>
      </c>
      <c r="B201" s="8" t="s">
        <v>293</v>
      </c>
      <c r="C201" s="45"/>
      <c r="D201" s="45"/>
      <c r="G201" s="72">
        <f t="shared" si="9"/>
        <v>0</v>
      </c>
    </row>
    <row r="202" spans="1:7">
      <c r="A202" s="44" t="s">
        <v>147</v>
      </c>
      <c r="B202" s="10" t="s">
        <v>294</v>
      </c>
      <c r="C202" s="45">
        <v>0</v>
      </c>
      <c r="D202" s="45">
        <v>0</v>
      </c>
      <c r="F202" s="70">
        <v>0</v>
      </c>
      <c r="G202" s="72">
        <f t="shared" si="9"/>
        <v>0</v>
      </c>
    </row>
    <row r="203" spans="1:7">
      <c r="A203" s="44" t="s">
        <v>147</v>
      </c>
      <c r="B203" s="10" t="s">
        <v>295</v>
      </c>
      <c r="C203" s="45">
        <v>0</v>
      </c>
      <c r="D203" s="45">
        <v>0</v>
      </c>
      <c r="F203" s="70">
        <v>0</v>
      </c>
      <c r="G203" s="72">
        <f t="shared" si="9"/>
        <v>0</v>
      </c>
    </row>
    <row r="204" spans="1:7">
      <c r="A204" s="44" t="s">
        <v>147</v>
      </c>
      <c r="B204" s="10" t="s">
        <v>296</v>
      </c>
      <c r="C204" s="45">
        <v>0</v>
      </c>
      <c r="D204" s="45">
        <v>0</v>
      </c>
      <c r="F204" s="73">
        <v>0</v>
      </c>
      <c r="G204" s="72">
        <f t="shared" si="9"/>
        <v>0</v>
      </c>
    </row>
    <row r="205" spans="1:7">
      <c r="A205" s="44"/>
      <c r="B205" s="11" t="s">
        <v>300</v>
      </c>
      <c r="C205" s="49">
        <v>0</v>
      </c>
      <c r="D205" s="49">
        <v>0</v>
      </c>
      <c r="F205" s="73">
        <v>0</v>
      </c>
      <c r="G205" s="72">
        <f t="shared" si="9"/>
        <v>0</v>
      </c>
    </row>
    <row r="206" spans="1:7">
      <c r="A206" s="44" t="s">
        <v>145</v>
      </c>
      <c r="B206" s="8" t="s">
        <v>297</v>
      </c>
      <c r="C206" s="45"/>
      <c r="D206" s="45"/>
      <c r="F206" s="74"/>
      <c r="G206" s="72">
        <f t="shared" si="9"/>
        <v>0</v>
      </c>
    </row>
    <row r="207" spans="1:7">
      <c r="A207" s="44" t="s">
        <v>130</v>
      </c>
      <c r="B207" s="10" t="s">
        <v>302</v>
      </c>
      <c r="C207" s="45">
        <v>0</v>
      </c>
      <c r="D207" s="45">
        <v>0</v>
      </c>
      <c r="F207" s="73">
        <v>0</v>
      </c>
      <c r="G207" s="72">
        <f t="shared" si="9"/>
        <v>0</v>
      </c>
    </row>
    <row r="208" spans="1:7">
      <c r="A208" s="44"/>
      <c r="B208" s="11" t="s">
        <v>301</v>
      </c>
      <c r="C208" s="49">
        <v>0</v>
      </c>
      <c r="D208" s="49">
        <v>0</v>
      </c>
      <c r="F208" s="73">
        <v>0</v>
      </c>
      <c r="G208" s="72">
        <f t="shared" si="9"/>
        <v>0</v>
      </c>
    </row>
    <row r="209" spans="1:7">
      <c r="A209" s="44"/>
      <c r="B209" s="14" t="s">
        <v>150</v>
      </c>
      <c r="C209" s="49">
        <f>C180-C191-C200</f>
        <v>284728992483.7998</v>
      </c>
      <c r="D209" s="49" t="e">
        <f>D180-D191-D200</f>
        <v>#REF!</v>
      </c>
      <c r="F209" s="77">
        <f>F180-F191-F200</f>
        <v>300751300739.48999</v>
      </c>
      <c r="G209" s="72" t="e">
        <f t="shared" si="9"/>
        <v>#REF!</v>
      </c>
    </row>
    <row r="210" spans="1:7">
      <c r="A210" s="55"/>
      <c r="B210" s="14"/>
      <c r="C210" s="63"/>
      <c r="D210" s="63"/>
      <c r="F210" s="74"/>
    </row>
    <row r="211" spans="1:7">
      <c r="A211" s="55"/>
      <c r="B211" s="69" t="s">
        <v>276</v>
      </c>
      <c r="C211" s="56"/>
      <c r="D211" s="56"/>
    </row>
    <row r="212" spans="1:7">
      <c r="A212" s="57" t="s">
        <v>124</v>
      </c>
      <c r="B212" s="19" t="s">
        <v>277</v>
      </c>
      <c r="C212" s="49">
        <v>1590146681510.0801</v>
      </c>
      <c r="D212" s="76">
        <v>1590150036251.0801</v>
      </c>
      <c r="F212" s="22">
        <v>1590150036251.0801</v>
      </c>
      <c r="G212" s="72">
        <f t="shared" ref="G212:G218" si="10">D212-F212</f>
        <v>0</v>
      </c>
    </row>
    <row r="213" spans="1:7">
      <c r="A213" s="44" t="s">
        <v>125</v>
      </c>
      <c r="B213" s="10" t="s">
        <v>278</v>
      </c>
      <c r="C213" s="45">
        <v>284728992483.7998</v>
      </c>
      <c r="D213" s="45" t="e">
        <f>#REF!</f>
        <v>#REF!</v>
      </c>
      <c r="F213" s="21">
        <v>300751300739.48999</v>
      </c>
      <c r="G213" s="72" t="e">
        <f>D213-F213</f>
        <v>#REF!</v>
      </c>
    </row>
    <row r="214" spans="1:7" ht="30">
      <c r="A214" s="44" t="s">
        <v>117</v>
      </c>
      <c r="B214" s="10" t="s">
        <v>279</v>
      </c>
      <c r="C214" s="45"/>
      <c r="D214" s="45"/>
      <c r="G214" s="72">
        <f t="shared" si="10"/>
        <v>0</v>
      </c>
    </row>
    <row r="215" spans="1:7">
      <c r="A215" s="44" t="s">
        <v>118</v>
      </c>
      <c r="B215" s="12" t="s">
        <v>281</v>
      </c>
      <c r="C215" s="45">
        <v>0</v>
      </c>
      <c r="D215" s="45">
        <v>0</v>
      </c>
      <c r="G215" s="72">
        <f t="shared" si="10"/>
        <v>0</v>
      </c>
    </row>
    <row r="216" spans="1:7">
      <c r="A216" s="44" t="s">
        <v>118</v>
      </c>
      <c r="B216" s="12" t="s">
        <v>282</v>
      </c>
      <c r="C216" s="45">
        <v>0</v>
      </c>
      <c r="D216" s="45">
        <v>0</v>
      </c>
      <c r="G216" s="72">
        <f t="shared" si="10"/>
        <v>0</v>
      </c>
    </row>
    <row r="217" spans="1:7">
      <c r="A217" s="44" t="s">
        <v>118</v>
      </c>
      <c r="B217" s="12" t="s">
        <v>283</v>
      </c>
      <c r="C217" s="45">
        <v>30474502127.469788</v>
      </c>
      <c r="D217" s="45" t="e">
        <f>#REF!</f>
        <v>#REF!</v>
      </c>
      <c r="F217" s="21">
        <v>34109947530.02</v>
      </c>
      <c r="G217" s="72" t="e">
        <f>D217-F217</f>
        <v>#REF!</v>
      </c>
    </row>
    <row r="218" spans="1:7">
      <c r="A218" s="57" t="s">
        <v>124</v>
      </c>
      <c r="B218" s="19" t="s">
        <v>280</v>
      </c>
      <c r="C218" s="49">
        <v>1905350176121.3496</v>
      </c>
      <c r="D218" s="49" t="e">
        <f>SUM(D212:D217)</f>
        <v>#REF!</v>
      </c>
      <c r="F218" s="26">
        <f>SUM(E212:F217)</f>
        <v>1925011284520.5901</v>
      </c>
      <c r="G218" s="72" t="e">
        <f t="shared" si="10"/>
        <v>#REF!</v>
      </c>
    </row>
    <row r="219" spans="1:7">
      <c r="A219" s="55"/>
      <c r="B219" s="18"/>
      <c r="C219" s="56"/>
      <c r="D219" s="56"/>
    </row>
    <row r="220" spans="1:7">
      <c r="A220" s="64"/>
      <c r="B220" s="20" t="s">
        <v>303</v>
      </c>
      <c r="C220" s="65"/>
      <c r="D220" s="65">
        <v>0</v>
      </c>
    </row>
    <row r="227" spans="3:3">
      <c r="C227" s="83">
        <v>1590461043081.0801</v>
      </c>
    </row>
  </sheetData>
  <mergeCells count="9">
    <mergeCell ref="E2:F2"/>
    <mergeCell ref="E3:E4"/>
    <mergeCell ref="F3:F4"/>
    <mergeCell ref="A1:D1"/>
    <mergeCell ref="A3:A4"/>
    <mergeCell ref="B3:B4"/>
    <mergeCell ref="C3:C4"/>
    <mergeCell ref="D3:D4"/>
    <mergeCell ref="C2:D2"/>
  </mergeCells>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LRA</vt:lpstr>
      <vt:lpstr>LPSAL</vt:lpstr>
      <vt:lpstr>NERACA</vt:lpstr>
      <vt:lpstr>LO</vt:lpstr>
      <vt:lpstr>LPE </vt:lpstr>
      <vt:lpstr>LAK </vt:lpstr>
      <vt:lpstr>NERACA </vt:lpstr>
      <vt:lpstr>PA_Teknik Analisis Data</vt:lpstr>
      <vt:lpstr>LK Sementara</vt:lpstr>
      <vt:lpstr>'LAK '!Print_Area</vt:lpstr>
      <vt:lpstr>LO!Print_Area</vt:lpstr>
      <vt:lpstr>'LPE '!Print_Area</vt:lpstr>
      <vt:lpstr>LPSAL!Print_Area</vt:lpstr>
      <vt:lpstr>LRA!Print_Area</vt:lpstr>
      <vt:lpstr>NERACA!Print_Area</vt:lpstr>
      <vt:lpstr>'NERACA '!Print_Area</vt:lpstr>
      <vt:lpstr>'PA_Teknik Analisis Data'!Print_Area</vt:lpstr>
      <vt:lpstr>'LAK '!Print_Titles</vt:lpstr>
      <vt:lpstr>LO!Print_Titles</vt:lpstr>
      <vt:lpstr>'LPE '!Print_Titles</vt:lpstr>
      <vt:lpstr>LPSAL!Print_Titles</vt:lpstr>
      <vt:lpstr>LRA!Print_Titles</vt:lpstr>
      <vt:lpstr>NERACA!Print_Titles</vt:lpstr>
      <vt:lpstr>'NERACA '!Print_Titles</vt:lpstr>
      <vt:lpstr>'PA_Teknik Analisis Data'!Print_Titles</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AKUNTANSI</cp:lastModifiedBy>
  <cp:lastPrinted>2017-06-06T02:31:33Z</cp:lastPrinted>
  <dcterms:created xsi:type="dcterms:W3CDTF">2007-04-12T02:35:37Z</dcterms:created>
  <dcterms:modified xsi:type="dcterms:W3CDTF">2017-08-04T02:13:56Z</dcterms:modified>
</cp:coreProperties>
</file>